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ist\수리과학과 집행부\22 상반기기층심사\"/>
    </mc:Choice>
  </mc:AlternateContent>
  <xr:revisionPtr revIDLastSave="0" documentId="13_ncr:1_{93CA5AB6-3ABD-4F24-B591-3B5038E49EDF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기층 기구" sheetId="1" r:id="rId1"/>
    <sheet name="중앙회계 지원 대상 기구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5" i="1" l="1"/>
  <c r="I43" i="1"/>
  <c r="H43" i="1"/>
  <c r="J42" i="1"/>
  <c r="J43" i="1" l="1"/>
  <c r="I33" i="1"/>
  <c r="H33" i="1"/>
  <c r="J31" i="1"/>
  <c r="J32" i="1"/>
  <c r="J34" i="1"/>
  <c r="H35" i="1"/>
  <c r="I35" i="1"/>
  <c r="H28" i="1"/>
  <c r="H29" i="1" s="1"/>
  <c r="J26" i="1"/>
  <c r="J27" i="1"/>
  <c r="I28" i="1"/>
  <c r="I29" i="1" s="1"/>
  <c r="J12" i="1"/>
  <c r="H13" i="1"/>
  <c r="H67" i="1" s="1"/>
  <c r="I13" i="1"/>
  <c r="I67" i="1" s="1"/>
  <c r="I85" i="2"/>
  <c r="J85" i="2" s="1"/>
  <c r="H85" i="2"/>
  <c r="I84" i="2"/>
  <c r="I86" i="2" s="1"/>
  <c r="I80" i="2"/>
  <c r="J80" i="2" s="1"/>
  <c r="H80" i="2"/>
  <c r="I75" i="2"/>
  <c r="J75" i="2" s="1"/>
  <c r="H75" i="2"/>
  <c r="I57" i="2"/>
  <c r="J57" i="2" s="1"/>
  <c r="H57" i="2"/>
  <c r="J56" i="2"/>
  <c r="J55" i="2"/>
  <c r="I55" i="2"/>
  <c r="I58" i="2" s="1"/>
  <c r="J58" i="2" s="1"/>
  <c r="H55" i="2"/>
  <c r="H58" i="2" s="1"/>
  <c r="J54" i="2"/>
  <c r="I52" i="2"/>
  <c r="J52" i="2" s="1"/>
  <c r="H52" i="2"/>
  <c r="H53" i="2" s="1"/>
  <c r="J51" i="2"/>
  <c r="J50" i="2"/>
  <c r="I48" i="2"/>
  <c r="J48" i="2" s="1"/>
  <c r="H48" i="2"/>
  <c r="H49" i="2" s="1"/>
  <c r="J47" i="2"/>
  <c r="J46" i="2"/>
  <c r="I46" i="2"/>
  <c r="H46" i="2"/>
  <c r="J45" i="2"/>
  <c r="J44" i="2"/>
  <c r="J43" i="2"/>
  <c r="I43" i="2"/>
  <c r="I49" i="2" s="1"/>
  <c r="J49" i="2" s="1"/>
  <c r="H43" i="2"/>
  <c r="J42" i="2"/>
  <c r="I40" i="2"/>
  <c r="J40" i="2" s="1"/>
  <c r="H40" i="2"/>
  <c r="J39" i="2"/>
  <c r="J38" i="2"/>
  <c r="J37" i="2"/>
  <c r="I36" i="2"/>
  <c r="I41" i="2" s="1"/>
  <c r="J41" i="2" s="1"/>
  <c r="H36" i="2"/>
  <c r="H41" i="2" s="1"/>
  <c r="J35" i="2"/>
  <c r="J34" i="2"/>
  <c r="J33" i="2"/>
  <c r="I31" i="2"/>
  <c r="J31" i="2" s="1"/>
  <c r="J30" i="2"/>
  <c r="J29" i="2"/>
  <c r="I29" i="2"/>
  <c r="I32" i="2" s="1"/>
  <c r="H29" i="2"/>
  <c r="H32" i="2" s="1"/>
  <c r="J28" i="2"/>
  <c r="J27" i="2"/>
  <c r="H23" i="2"/>
  <c r="H66" i="2" s="1"/>
  <c r="J22" i="2"/>
  <c r="I22" i="2"/>
  <c r="H22" i="2"/>
  <c r="H84" i="2" s="1"/>
  <c r="H86" i="2" s="1"/>
  <c r="J21" i="2"/>
  <c r="J20" i="2"/>
  <c r="J19" i="2"/>
  <c r="I18" i="2"/>
  <c r="I79" i="2" s="1"/>
  <c r="H18" i="2"/>
  <c r="H79" i="2" s="1"/>
  <c r="H81" i="2" s="1"/>
  <c r="J17" i="2"/>
  <c r="J16" i="2"/>
  <c r="J15" i="2"/>
  <c r="J14" i="2"/>
  <c r="J13" i="2"/>
  <c r="I12" i="2"/>
  <c r="J12" i="2" s="1"/>
  <c r="H12" i="2"/>
  <c r="H74" i="2" s="1"/>
  <c r="H76" i="2" s="1"/>
  <c r="J11" i="2"/>
  <c r="J10" i="2"/>
  <c r="J9" i="2"/>
  <c r="J8" i="2"/>
  <c r="J7" i="2"/>
  <c r="J6" i="2"/>
  <c r="J5" i="2"/>
  <c r="I73" i="1"/>
  <c r="H73" i="1"/>
  <c r="I68" i="1"/>
  <c r="H68" i="1"/>
  <c r="I63" i="1"/>
  <c r="H63" i="1"/>
  <c r="H45" i="1"/>
  <c r="J44" i="1"/>
  <c r="I41" i="1"/>
  <c r="I46" i="1" s="1"/>
  <c r="H41" i="1"/>
  <c r="J40" i="1"/>
  <c r="I39" i="1"/>
  <c r="H39" i="1"/>
  <c r="H46" i="1" s="1"/>
  <c r="J38" i="1"/>
  <c r="J37" i="1"/>
  <c r="J30" i="1"/>
  <c r="I24" i="1"/>
  <c r="J24" i="1" s="1"/>
  <c r="J23" i="1"/>
  <c r="I22" i="1"/>
  <c r="H22" i="1"/>
  <c r="H25" i="1" s="1"/>
  <c r="J21" i="1"/>
  <c r="J20" i="1"/>
  <c r="I15" i="1"/>
  <c r="I72" i="1" s="1"/>
  <c r="H15" i="1"/>
  <c r="H72" i="1" s="1"/>
  <c r="J14" i="1"/>
  <c r="H11" i="1"/>
  <c r="H62" i="1" s="1"/>
  <c r="J10" i="1"/>
  <c r="J8" i="1"/>
  <c r="J7" i="1"/>
  <c r="J6" i="1"/>
  <c r="J5" i="1"/>
  <c r="H36" i="1" l="1"/>
  <c r="H47" i="1" s="1"/>
  <c r="I36" i="1"/>
  <c r="J35" i="1"/>
  <c r="J33" i="1"/>
  <c r="J28" i="1"/>
  <c r="J29" i="1"/>
  <c r="J68" i="1"/>
  <c r="J22" i="1"/>
  <c r="J13" i="1"/>
  <c r="I74" i="1"/>
  <c r="J73" i="1"/>
  <c r="J63" i="1"/>
  <c r="I69" i="1"/>
  <c r="J45" i="1"/>
  <c r="H74" i="1"/>
  <c r="H64" i="1"/>
  <c r="J41" i="1"/>
  <c r="I25" i="1"/>
  <c r="J25" i="1" s="1"/>
  <c r="J15" i="1"/>
  <c r="H59" i="2"/>
  <c r="H67" i="2" s="1"/>
  <c r="J86" i="2"/>
  <c r="J32" i="2"/>
  <c r="I59" i="2"/>
  <c r="H68" i="2"/>
  <c r="I81" i="2"/>
  <c r="J81" i="2" s="1"/>
  <c r="J79" i="2"/>
  <c r="H69" i="1"/>
  <c r="J67" i="1"/>
  <c r="J84" i="2"/>
  <c r="H16" i="1"/>
  <c r="H54" i="1" s="1"/>
  <c r="J72" i="1"/>
  <c r="I23" i="2"/>
  <c r="J36" i="2"/>
  <c r="I53" i="2"/>
  <c r="J53" i="2" s="1"/>
  <c r="J39" i="1"/>
  <c r="J18" i="2"/>
  <c r="I74" i="2"/>
  <c r="I47" i="1" l="1"/>
  <c r="J36" i="1"/>
  <c r="J74" i="1"/>
  <c r="J69" i="1"/>
  <c r="J46" i="1"/>
  <c r="H55" i="1"/>
  <c r="H56" i="1" s="1"/>
  <c r="J74" i="2"/>
  <c r="I76" i="2"/>
  <c r="J76" i="2" s="1"/>
  <c r="J59" i="2"/>
  <c r="I67" i="2"/>
  <c r="J67" i="2" s="1"/>
  <c r="J23" i="2"/>
  <c r="I66" i="2"/>
  <c r="J47" i="1" l="1"/>
  <c r="I55" i="1"/>
  <c r="J55" i="1" s="1"/>
  <c r="J66" i="2"/>
  <c r="I68" i="2"/>
  <c r="J68" i="2" s="1"/>
  <c r="I11" i="1" l="1"/>
  <c r="I16" i="1" s="1"/>
  <c r="J9" i="1"/>
  <c r="J16" i="1" l="1"/>
  <c r="I54" i="1"/>
  <c r="I62" i="1"/>
  <c r="J11" i="1"/>
  <c r="I64" i="1" l="1"/>
  <c r="J64" i="1" s="1"/>
  <c r="J62" i="1"/>
  <c r="I56" i="1"/>
  <c r="J56" i="1" s="1"/>
  <c r="J54" i="1"/>
</calcChain>
</file>

<file path=xl/sharedStrings.xml><?xml version="1.0" encoding="utf-8"?>
<sst xmlns="http://schemas.openxmlformats.org/spreadsheetml/2006/main" count="339" uniqueCount="139">
  <si>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</si>
  <si>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</si>
  <si>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</si>
  <si>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</si>
  <si>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</si>
  <si>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</si>
  <si>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</si>
  <si>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</si>
  <si>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</si>
  <si>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학생</t>
  </si>
  <si>
    <t>겨울학기 이월금</t>
  </si>
  <si>
    <t>AA</t>
  </si>
  <si>
    <t>작성 예시</t>
  </si>
  <si>
    <t>기층 예산</t>
  </si>
  <si>
    <t>필수 기입 항목</t>
  </si>
  <si>
    <t>기층 예산 이월금</t>
  </si>
  <si>
    <t>AB</t>
  </si>
  <si>
    <t>-</t>
  </si>
  <si>
    <t>과비</t>
  </si>
  <si>
    <t>AC</t>
  </si>
  <si>
    <t>과비 이월금</t>
  </si>
  <si>
    <t>AD</t>
  </si>
  <si>
    <t>격려금</t>
  </si>
  <si>
    <t>AE</t>
  </si>
  <si>
    <t>예금결산이자</t>
  </si>
  <si>
    <t>AF</t>
  </si>
  <si>
    <t>계</t>
  </si>
  <si>
    <t>본회계</t>
  </si>
  <si>
    <t>BA</t>
  </si>
  <si>
    <t>자치</t>
  </si>
  <si>
    <t>광고 수익금</t>
  </si>
  <si>
    <t>CA</t>
  </si>
  <si>
    <t>전반기 이월금</t>
  </si>
  <si>
    <t>총계</t>
  </si>
  <si>
    <t>지출</t>
  </si>
  <si>
    <t>담당</t>
  </si>
  <si>
    <t>소항목</t>
  </si>
  <si>
    <t>세부항목</t>
  </si>
  <si>
    <t xml:space="preserve">비고 </t>
  </si>
  <si>
    <t>회장단</t>
  </si>
  <si>
    <t>예시) 회의비</t>
  </si>
  <si>
    <t>회의비</t>
  </si>
  <si>
    <t>A1</t>
  </si>
  <si>
    <t>*재정의 출처에 따른 사업 수혜 대상자(Ex. 학생회비/과비 납부자) 필수 기입</t>
  </si>
  <si>
    <t>회의 출장비</t>
  </si>
  <si>
    <t>A2</t>
  </si>
  <si>
    <t>B1</t>
  </si>
  <si>
    <t>합계</t>
  </si>
  <si>
    <t>예시) 개별연구 교류행사</t>
  </si>
  <si>
    <t>예시) 피자</t>
  </si>
  <si>
    <t>C1</t>
  </si>
  <si>
    <t>예시) 추첨상품</t>
  </si>
  <si>
    <t>C2</t>
  </si>
  <si>
    <t>예시) 문화상품권</t>
  </si>
  <si>
    <t>C3</t>
  </si>
  <si>
    <t>예시) 학생회 LT</t>
  </si>
  <si>
    <t>예시) 식대비용</t>
  </si>
  <si>
    <t>D1</t>
  </si>
  <si>
    <t>예시) 교통비</t>
  </si>
  <si>
    <t>D2</t>
  </si>
  <si>
    <t>예시) 숙소비</t>
  </si>
  <si>
    <t>D3</t>
  </si>
  <si>
    <t>부서2</t>
  </si>
  <si>
    <t>사업명1</t>
  </si>
  <si>
    <t>세부항목1</t>
  </si>
  <si>
    <t>E1</t>
  </si>
  <si>
    <t>사업명2</t>
  </si>
  <si>
    <t>E2</t>
  </si>
  <si>
    <t>예시) 사업수혜자: 학생회비 납부자</t>
  </si>
  <si>
    <t>세부항목2</t>
  </si>
  <si>
    <t>E3</t>
  </si>
  <si>
    <t>부서2 예비비</t>
  </si>
  <si>
    <t>예비비</t>
  </si>
  <si>
    <t>E4</t>
  </si>
  <si>
    <t>예비비는 해당 항목의 15%를 초과할 수 없음</t>
  </si>
  <si>
    <t>부서3</t>
  </si>
  <si>
    <t>F1</t>
  </si>
  <si>
    <t>부서4</t>
  </si>
  <si>
    <t>G1</t>
  </si>
  <si>
    <t>부서4 예비비</t>
  </si>
  <si>
    <t>G2</t>
  </si>
  <si>
    <t>전체 대항목 총계</t>
  </si>
  <si>
    <t>전년도</t>
  </si>
  <si>
    <t>당해년도</t>
  </si>
  <si>
    <t>전년도 대비</t>
  </si>
  <si>
    <t>잔액</t>
  </si>
  <si>
    <t>중앙회계 지원금</t>
  </si>
  <si>
    <t>학생 이월금</t>
  </si>
  <si>
    <t>학교 지원금</t>
  </si>
  <si>
    <t>자치 이월금</t>
  </si>
  <si>
    <t>단체장</t>
  </si>
  <si>
    <t>부서1</t>
  </si>
  <si>
    <t>-</t>
    <phoneticPr fontId="5" type="noConversion"/>
  </si>
  <si>
    <t>본회계</t>
    <phoneticPr fontId="5" type="noConversion"/>
  </si>
  <si>
    <r>
      <rPr>
        <sz val="10"/>
        <color rgb="FF000000"/>
        <rFont val="Arial"/>
        <family val="2"/>
      </rPr>
      <t xml:space="preserve">KAIST </t>
    </r>
    <r>
      <rPr>
        <sz val="10"/>
        <color rgb="FF000000"/>
        <rFont val="맑은 고딕"/>
        <family val="3"/>
        <charset val="129"/>
        <scheme val="major"/>
      </rPr>
      <t>수리과학과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학생회</t>
    </r>
    <phoneticPr fontId="5" type="noConversion"/>
  </si>
  <si>
    <t>회의비</t>
    <phoneticPr fontId="5" type="noConversion"/>
  </si>
  <si>
    <t>진입생 새터반</t>
    <phoneticPr fontId="5" type="noConversion"/>
  </si>
  <si>
    <t>헬프데스크</t>
    <phoneticPr fontId="5" type="noConversion"/>
  </si>
  <si>
    <t>오픈랩</t>
    <phoneticPr fontId="5" type="noConversion"/>
  </si>
  <si>
    <t>김민건</t>
    <phoneticPr fontId="5" type="noConversion"/>
  </si>
  <si>
    <t>김유일</t>
    <phoneticPr fontId="5" type="noConversion"/>
  </si>
  <si>
    <t>김현섭</t>
    <phoneticPr fontId="5" type="noConversion"/>
  </si>
  <si>
    <t>이모티콘 상품</t>
    <phoneticPr fontId="5" type="noConversion"/>
  </si>
  <si>
    <t>우수 조 상품</t>
    <phoneticPr fontId="5" type="noConversion"/>
  </si>
  <si>
    <t>학생</t>
    <phoneticPr fontId="5" type="noConversion"/>
  </si>
  <si>
    <t>연사 및 멘토 섭외 비용</t>
    <phoneticPr fontId="5" type="noConversion"/>
  </si>
  <si>
    <t>공유 이벤트 상품</t>
    <phoneticPr fontId="5" type="noConversion"/>
  </si>
  <si>
    <t>예비비</t>
    <phoneticPr fontId="5" type="noConversion"/>
  </si>
  <si>
    <r>
      <rPr>
        <sz val="10"/>
        <color rgb="FF000000"/>
        <rFont val="맑은 고딕"/>
        <family val="3"/>
        <charset val="129"/>
      </rPr>
      <t xml:space="preserve">집행부 </t>
    </r>
    <r>
      <rPr>
        <sz val="10"/>
        <color rgb="FF000000"/>
        <rFont val="Arial"/>
        <family val="3"/>
      </rPr>
      <t xml:space="preserve">LT </t>
    </r>
    <r>
      <rPr>
        <sz val="10"/>
        <color rgb="FF000000"/>
        <rFont val="Arial Unicode MS"/>
        <family val="3"/>
        <charset val="129"/>
      </rPr>
      <t>및 회식</t>
    </r>
    <phoneticPr fontId="5" type="noConversion"/>
  </si>
  <si>
    <r>
      <rPr>
        <sz val="10"/>
        <color rgb="FF000000"/>
        <rFont val="맑은 고딕"/>
        <family val="3"/>
        <charset val="129"/>
      </rPr>
      <t xml:space="preserve">집행부 </t>
    </r>
    <r>
      <rPr>
        <sz val="10"/>
        <color rgb="FF000000"/>
        <rFont val="Arial"/>
        <family val="3"/>
      </rPr>
      <t>LT</t>
    </r>
    <phoneticPr fontId="5" type="noConversion"/>
  </si>
  <si>
    <t>과목 후기 이벤트</t>
    <phoneticPr fontId="5" type="noConversion"/>
  </si>
  <si>
    <t>과목후기이벤트 상품</t>
    <phoneticPr fontId="5" type="noConversion"/>
  </si>
  <si>
    <t>응용미분방정식</t>
    <phoneticPr fontId="5" type="noConversion"/>
  </si>
  <si>
    <t>선형대수학개론</t>
    <phoneticPr fontId="5" type="noConversion"/>
  </si>
  <si>
    <t>해석학1</t>
    <phoneticPr fontId="5" type="noConversion"/>
  </si>
  <si>
    <t>인당 5000원 예정</t>
    <phoneticPr fontId="5" type="noConversion"/>
  </si>
  <si>
    <t>진입생 새터반 지원금</t>
    <phoneticPr fontId="5" type="noConversion"/>
  </si>
  <si>
    <t>BA</t>
    <phoneticPr fontId="5" type="noConversion"/>
  </si>
  <si>
    <r>
      <t xml:space="preserve">KAIST </t>
    </r>
    <r>
      <rPr>
        <sz val="10"/>
        <rFont val="Arial Unicode MS"/>
        <family val="2"/>
      </rPr>
      <t>수리과학과 학생회</t>
    </r>
    <phoneticPr fontId="5" type="noConversion"/>
  </si>
  <si>
    <t>자치</t>
    <phoneticPr fontId="5" type="noConversion"/>
  </si>
  <si>
    <t>기말고사</t>
    <phoneticPr fontId="5" type="noConversion"/>
  </si>
  <si>
    <t>간식 이벤트</t>
    <phoneticPr fontId="5" type="noConversion"/>
  </si>
  <si>
    <t>D1</t>
    <phoneticPr fontId="5" type="noConversion"/>
  </si>
  <si>
    <t>D2</t>
    <phoneticPr fontId="5" type="noConversion"/>
  </si>
  <si>
    <t>D3</t>
    <phoneticPr fontId="5" type="noConversion"/>
  </si>
  <si>
    <t>E1</t>
    <phoneticPr fontId="5" type="noConversion"/>
  </si>
  <si>
    <t>F2</t>
    <phoneticPr fontId="5" type="noConversion"/>
  </si>
  <si>
    <t>H1</t>
    <phoneticPr fontId="5" type="noConversion"/>
  </si>
  <si>
    <t>I1</t>
    <phoneticPr fontId="5" type="noConversion"/>
  </si>
  <si>
    <t>현재 추가 집행부원 선발 중</t>
    <phoneticPr fontId="5" type="noConversion"/>
  </si>
  <si>
    <t>과비 납부자</t>
    <phoneticPr fontId="5" type="noConversion"/>
  </si>
  <si>
    <t>학부생 전체</t>
    <phoneticPr fontId="5" type="noConversion"/>
  </si>
  <si>
    <r>
      <rPr>
        <sz val="10"/>
        <color rgb="FF000000"/>
        <rFont val="맑은 고딕"/>
        <family val="3"/>
        <charset val="129"/>
      </rPr>
      <t>학부생</t>
    </r>
    <r>
      <rPr>
        <sz val="10"/>
        <color rgb="FF000000"/>
        <rFont val="Arial"/>
        <family val="3"/>
      </rPr>
      <t xml:space="preserve"> </t>
    </r>
    <r>
      <rPr>
        <sz val="10"/>
        <color rgb="FF000000"/>
        <rFont val="맑은 고딕"/>
        <family val="3"/>
        <charset val="129"/>
      </rPr>
      <t>전체</t>
    </r>
    <phoneticPr fontId="5" type="noConversion"/>
  </si>
  <si>
    <r>
      <rPr>
        <sz val="10"/>
        <color rgb="FF000000"/>
        <rFont val="Arial Unicode MS"/>
        <family val="2"/>
      </rPr>
      <t>학부생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2"/>
        <charset val="129"/>
      </rPr>
      <t>전체</t>
    </r>
    <phoneticPr fontId="5" type="noConversion"/>
  </si>
  <si>
    <t>학생회비 납부자</t>
    <phoneticPr fontId="5" type="noConversion"/>
  </si>
  <si>
    <r>
      <rPr>
        <sz val="10"/>
        <color rgb="FF000000"/>
        <rFont val="맑은 고딕"/>
        <family val="3"/>
        <charset val="129"/>
      </rPr>
      <t>코로나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여파를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생각해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기말만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진행할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예정</t>
    </r>
    <r>
      <rPr>
        <sz val="10"/>
        <color rgb="FF000000"/>
        <rFont val="Arial Unicode MS"/>
        <family val="2"/>
      </rPr>
      <t>, 사업 수혜자: 과비 납부자</t>
    </r>
    <phoneticPr fontId="5" type="noConversion"/>
  </si>
  <si>
    <t>예산</t>
    <phoneticPr fontId="5" type="noConversion"/>
  </si>
  <si>
    <t>결산</t>
    <phoneticPr fontId="5" type="noConversion"/>
  </si>
  <si>
    <t>집행률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</si>
</sst>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20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i/>
      <sz val="10"/>
      <color rgb="FFB7B7B7"/>
      <name val="Arial"/>
      <family val="2"/>
    </font>
    <font>
      <sz val="10"/>
      <color rgb="FF000000"/>
      <name val="Arial"/>
      <family val="2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0"/>
      <color rgb="FF000000"/>
      <name val="Arial Unicode MS"/>
      <family val="2"/>
    </font>
    <font>
      <sz val="10"/>
      <color rgb="FF000000"/>
      <name val="Arial"/>
      <family val="3"/>
    </font>
    <font>
      <sz val="10"/>
      <color rgb="FF000000"/>
      <name val="Arial"/>
      <family val="2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Arial"/>
      <family val="3"/>
      <charset val="129"/>
    </font>
    <font>
      <sz val="10"/>
      <color rgb="FF000000"/>
      <name val="Arial Unicode MS"/>
      <family val="3"/>
      <charset val="129"/>
    </font>
    <font>
      <sz val="10"/>
      <name val="돋움"/>
      <family val="3"/>
      <charset val="129"/>
    </font>
    <font>
      <sz val="10"/>
      <name val="Arial Unicode MS"/>
      <family val="2"/>
    </font>
    <font>
      <sz val="10"/>
      <name val="Arial"/>
      <family val="2"/>
    </font>
    <font>
      <sz val="10"/>
      <color rgb="FF000000"/>
      <name val="돋움"/>
      <family val="2"/>
      <charset val="129"/>
    </font>
    <font>
      <b/>
      <sz val="10"/>
      <color rgb="FF000000"/>
      <name val="맑은 고딕"/>
      <family val="3"/>
      <charset val="129"/>
    </font>
    <font>
      <b/>
      <sz val="10"/>
      <color rgb="FF000000"/>
      <name val="Arial Unicode MS"/>
      <family val="2"/>
      <charset val="129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0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 wrapText="1"/>
    </xf>
    <xf numFmtId="10" fontId="1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/>
    </xf>
    <xf numFmtId="176" fontId="1" fillId="3" borderId="5" xfId="0" applyNumberFormat="1" applyFont="1" applyFill="1" applyBorder="1" applyAlignment="1">
      <alignment horizontal="center" vertical="center"/>
    </xf>
    <xf numFmtId="10" fontId="1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77" fontId="0" fillId="0" borderId="5" xfId="0" applyNumberFormat="1" applyFont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7" fontId="0" fillId="2" borderId="5" xfId="0" applyNumberFormat="1" applyFont="1" applyFill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/>
    </xf>
    <xf numFmtId="177" fontId="0" fillId="5" borderId="5" xfId="0" applyNumberFormat="1" applyFont="1" applyFill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wrapText="1"/>
    </xf>
    <xf numFmtId="176" fontId="0" fillId="0" borderId="4" xfId="0" applyNumberFormat="1" applyFont="1" applyBorder="1" applyAlignment="1">
      <alignment horizontal="center" wrapText="1"/>
    </xf>
    <xf numFmtId="0" fontId="2" fillId="0" borderId="5" xfId="0" applyFont="1" applyBorder="1"/>
    <xf numFmtId="176" fontId="0" fillId="0" borderId="8" xfId="0" applyNumberFormat="1" applyFont="1" applyBorder="1" applyAlignment="1">
      <alignment horizontal="center" wrapText="1"/>
    </xf>
    <xf numFmtId="176" fontId="0" fillId="0" borderId="9" xfId="0" applyNumberFormat="1" applyFont="1" applyBorder="1" applyAlignment="1">
      <alignment horizontal="center" wrapText="1"/>
    </xf>
    <xf numFmtId="176" fontId="0" fillId="0" borderId="8" xfId="0" applyNumberFormat="1" applyFont="1" applyBorder="1" applyAlignment="1">
      <alignment horizontal="center" wrapText="1"/>
    </xf>
    <xf numFmtId="176" fontId="0" fillId="4" borderId="9" xfId="0" applyNumberFormat="1" applyFont="1" applyFill="1" applyBorder="1" applyAlignment="1">
      <alignment horizontal="center" vertical="center"/>
    </xf>
    <xf numFmtId="177" fontId="0" fillId="4" borderId="5" xfId="0" applyNumberFormat="1" applyFont="1" applyFill="1" applyBorder="1" applyAlignment="1">
      <alignment horizontal="center" vertical="center"/>
    </xf>
    <xf numFmtId="176" fontId="0" fillId="4" borderId="5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6" fontId="0" fillId="4" borderId="5" xfId="0" applyNumberFormat="1" applyFont="1" applyFill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178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178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178" fontId="0" fillId="4" borderId="9" xfId="0" applyNumberFormat="1" applyFont="1" applyFill="1" applyBorder="1" applyAlignment="1">
      <alignment horizontal="center"/>
    </xf>
    <xf numFmtId="178" fontId="1" fillId="2" borderId="9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8" fontId="1" fillId="3" borderId="5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176" fontId="1" fillId="6" borderId="5" xfId="0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76" fontId="1" fillId="8" borderId="5" xfId="0" applyNumberFormat="1" applyFont="1" applyFill="1" applyBorder="1" applyAlignment="1">
      <alignment horizontal="center" vertical="center"/>
    </xf>
    <xf numFmtId="10" fontId="0" fillId="8" borderId="5" xfId="0" applyNumberFormat="1" applyFont="1" applyFill="1" applyBorder="1" applyAlignment="1">
      <alignment horizontal="center" vertical="center"/>
    </xf>
    <xf numFmtId="10" fontId="0" fillId="4" borderId="5" xfId="0" applyNumberFormat="1" applyFont="1" applyFill="1" applyBorder="1" applyAlignment="1">
      <alignment horizontal="center"/>
    </xf>
    <xf numFmtId="10" fontId="0" fillId="8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176" fontId="8" fillId="0" borderId="4" xfId="0" applyNumberFormat="1" applyFont="1" applyBorder="1" applyAlignment="1">
      <alignment horizontal="center" wrapText="1"/>
    </xf>
    <xf numFmtId="176" fontId="6" fillId="0" borderId="9" xfId="0" applyNumberFormat="1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76" fontId="8" fillId="4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4" borderId="5" xfId="0" applyNumberFormat="1" applyFont="1" applyFill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wrapText="1"/>
    </xf>
    <xf numFmtId="176" fontId="6" fillId="0" borderId="8" xfId="0" applyNumberFormat="1" applyFont="1" applyBorder="1" applyAlignment="1">
      <alignment horizontal="center" wrapText="1"/>
    </xf>
    <xf numFmtId="176" fontId="10" fillId="4" borderId="5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178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177" fontId="10" fillId="4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176" fontId="1" fillId="2" borderId="2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horizontal="center" vertical="center"/>
    </xf>
    <xf numFmtId="176" fontId="1" fillId="5" borderId="3" xfId="0" applyNumberFormat="1" applyFont="1" applyFill="1" applyBorder="1" applyAlignment="1">
      <alignment horizontal="center" vertical="center"/>
    </xf>
    <xf numFmtId="176" fontId="1" fillId="5" borderId="4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 wrapText="1"/>
    </xf>
    <xf numFmtId="176" fontId="0" fillId="0" borderId="7" xfId="0" applyNumberFormat="1" applyFont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76" fontId="0" fillId="0" borderId="6" xfId="0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176" fontId="19" fillId="0" borderId="5" xfId="0" applyNumberFormat="1" applyFont="1" applyBorder="1" applyAlignment="1">
      <alignment horizontal="center" vertical="center" wrapText="1"/>
    </xf>
    <xf numFmtId="176" fontId="18" fillId="0" borderId="5" xfId="0" applyNumberFormat="1" applyFont="1" applyBorder="1" applyAlignment="1">
      <alignment horizontal="center" vertical="center" wrapText="1"/>
    </xf>
    <xf numFmtId="177" fontId="18" fillId="0" borderId="5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19" fillId="0" borderId="9" xfId="0" applyNumberFormat="1" applyFont="1" applyBorder="1" applyAlignment="1">
      <alignment horizontal="center" vertical="center"/>
    </xf>
    <xf numFmtId="176" fontId="18" fillId="0" borderId="9" xfId="0" applyNumberFormat="1" applyFont="1" applyBorder="1" applyAlignment="1">
      <alignment horizontal="center" vertical="center"/>
    </xf>
    <xf numFmtId="10" fontId="18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4" borderId="5" xfId="0" applyNumberFormat="1" applyFont="1" applyFill="1" applyBorder="1" applyAlignment="1">
      <alignment horizontal="center" vertical="center"/>
    </xf>
    <xf numFmtId="178" fontId="4" fillId="0" borderId="5" xfId="0" applyNumberFormat="1" applyFont="1" applyBorder="1" applyAlignment="1">
      <alignment horizontal="center"/>
    </xf>
    <xf numFmtId="178" fontId="4" fillId="4" borderId="9" xfId="0" applyNumberFormat="1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725"/>
  <sheetViews>
    <sheetView tabSelected="1" zoomScale="70" zoomScaleNormal="70" workbookViewId="0">
      <selection activeCell="F9" sqref="F9"/>
    </sheetView>
  </sheetViews>
  <sheetFormatPr defaultColWidth="14.453125" defaultRowHeight="15.75" customHeight="1"/>
  <cols>
    <col min="4" max="4" width="25.453125" customWidth="1"/>
    <col min="5" max="5" width="14.7265625" customWidth="1"/>
    <col min="6" max="6" width="33.26953125" customWidth="1"/>
    <col min="8" max="8" width="17.7265625" customWidth="1"/>
    <col min="9" max="9" width="15.08984375" customWidth="1"/>
    <col min="10" max="11" width="1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140" t="s">
        <v>0</v>
      </c>
      <c r="E3" s="125"/>
      <c r="F3" s="125"/>
      <c r="G3" s="125"/>
      <c r="H3" s="125"/>
      <c r="I3" s="125"/>
      <c r="J3" s="125"/>
      <c r="K3" s="12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168" t="s">
        <v>136</v>
      </c>
      <c r="I4" s="169" t="s">
        <v>137</v>
      </c>
      <c r="J4" s="170" t="s">
        <v>138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141" t="s">
        <v>118</v>
      </c>
      <c r="E5" s="143" t="s">
        <v>104</v>
      </c>
      <c r="F5" s="12" t="s">
        <v>13</v>
      </c>
      <c r="G5" s="13" t="s">
        <v>11</v>
      </c>
      <c r="H5" s="14">
        <v>450000</v>
      </c>
      <c r="I5" s="15">
        <v>376000</v>
      </c>
      <c r="J5" s="16">
        <f t="shared" ref="J5:J16" si="0">IFERROR(I5/H5,"-%")</f>
        <v>0.83555555555555561</v>
      </c>
      <c r="K5" s="1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142"/>
      <c r="E6" s="142"/>
      <c r="F6" s="12" t="s">
        <v>15</v>
      </c>
      <c r="G6" s="13" t="s">
        <v>16</v>
      </c>
      <c r="H6" s="17" t="s">
        <v>17</v>
      </c>
      <c r="I6" s="95" t="s">
        <v>92</v>
      </c>
      <c r="J6" s="16" t="str">
        <f t="shared" si="0"/>
        <v>-%</v>
      </c>
      <c r="K6" s="1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142"/>
      <c r="E7" s="142"/>
      <c r="F7" s="12" t="s">
        <v>18</v>
      </c>
      <c r="G7" s="13" t="s">
        <v>19</v>
      </c>
      <c r="H7" s="14">
        <v>400000</v>
      </c>
      <c r="I7" s="171" t="s">
        <v>92</v>
      </c>
      <c r="J7" s="16" t="str">
        <f t="shared" si="0"/>
        <v>-%</v>
      </c>
      <c r="K7" s="96" t="s">
        <v>115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142"/>
      <c r="E8" s="142"/>
      <c r="F8" s="12" t="s">
        <v>20</v>
      </c>
      <c r="G8" s="13" t="s">
        <v>21</v>
      </c>
      <c r="H8" s="17" t="s">
        <v>17</v>
      </c>
      <c r="I8" s="95" t="s">
        <v>92</v>
      </c>
      <c r="J8" s="16" t="str">
        <f t="shared" si="0"/>
        <v>-%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142"/>
      <c r="E9" s="142"/>
      <c r="F9" s="12" t="s">
        <v>22</v>
      </c>
      <c r="G9" s="13" t="s">
        <v>23</v>
      </c>
      <c r="H9" s="17">
        <v>200000</v>
      </c>
      <c r="I9" s="171" t="s">
        <v>92</v>
      </c>
      <c r="J9" s="16" t="str">
        <f t="shared" si="0"/>
        <v>-%</v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142"/>
      <c r="E10" s="142"/>
      <c r="F10" s="12" t="s">
        <v>24</v>
      </c>
      <c r="G10" s="13" t="s">
        <v>25</v>
      </c>
      <c r="H10" s="14">
        <v>550</v>
      </c>
      <c r="I10" s="171" t="s">
        <v>92</v>
      </c>
      <c r="J10" s="16" t="str">
        <f t="shared" si="0"/>
        <v>-%</v>
      </c>
      <c r="K10" s="1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142"/>
      <c r="E11" s="117"/>
      <c r="F11" s="144" t="s">
        <v>26</v>
      </c>
      <c r="G11" s="126"/>
      <c r="H11" s="20">
        <f>SUM(H5:H10)</f>
        <v>1050550</v>
      </c>
      <c r="I11" s="21">
        <f>SUM(I5:I10)</f>
        <v>376000</v>
      </c>
      <c r="J11" s="22">
        <f t="shared" si="0"/>
        <v>0.35790776260054258</v>
      </c>
      <c r="K11" s="2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142"/>
      <c r="E12" s="145" t="s">
        <v>93</v>
      </c>
      <c r="F12" s="98" t="s">
        <v>116</v>
      </c>
      <c r="G12" s="99" t="s">
        <v>117</v>
      </c>
      <c r="H12" s="14">
        <v>100000</v>
      </c>
      <c r="I12" s="172" t="s">
        <v>92</v>
      </c>
      <c r="J12" s="16" t="str">
        <f t="shared" si="0"/>
        <v>-%</v>
      </c>
      <c r="K12" s="1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142"/>
      <c r="E13" s="146"/>
      <c r="F13" s="144" t="s">
        <v>26</v>
      </c>
      <c r="G13" s="147"/>
      <c r="H13" s="20">
        <f>SUM(H12:H12)</f>
        <v>100000</v>
      </c>
      <c r="I13" s="20">
        <f>SUM(I12:I12)</f>
        <v>0</v>
      </c>
      <c r="J13" s="22">
        <f t="shared" si="0"/>
        <v>0</v>
      </c>
      <c r="K13" s="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142"/>
      <c r="E14" s="143" t="s">
        <v>119</v>
      </c>
      <c r="F14" s="12" t="s">
        <v>32</v>
      </c>
      <c r="G14" s="13" t="s">
        <v>31</v>
      </c>
      <c r="H14" s="14">
        <v>1033461</v>
      </c>
      <c r="I14" s="171" t="s">
        <v>92</v>
      </c>
      <c r="J14" s="16" t="str">
        <f t="shared" si="0"/>
        <v>-%</v>
      </c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142"/>
      <c r="E15" s="117"/>
      <c r="F15" s="144" t="s">
        <v>26</v>
      </c>
      <c r="G15" s="126"/>
      <c r="H15" s="20">
        <f>SUM(H14:H14)</f>
        <v>1033461</v>
      </c>
      <c r="I15" s="20">
        <f>SUM(I14:I14)</f>
        <v>0</v>
      </c>
      <c r="J15" s="22">
        <f t="shared" si="0"/>
        <v>0</v>
      </c>
      <c r="K15" s="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117"/>
      <c r="E16" s="149" t="s">
        <v>33</v>
      </c>
      <c r="F16" s="125"/>
      <c r="G16" s="126"/>
      <c r="H16" s="24">
        <f>SUM(H11,H13,H15)</f>
        <v>2184011</v>
      </c>
      <c r="I16" s="25">
        <f>SUM(I11,I13,I15)</f>
        <v>376000</v>
      </c>
      <c r="J16" s="26">
        <f t="shared" si="0"/>
        <v>0.17216030505340862</v>
      </c>
      <c r="K16" s="2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1"/>
      <c r="D17" s="1"/>
      <c r="E17" s="1"/>
      <c r="F17" s="1"/>
      <c r="G17" s="1"/>
      <c r="H17" s="28"/>
      <c r="I17" s="2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30"/>
      <c r="B18" s="150" t="s">
        <v>34</v>
      </c>
      <c r="C18" s="125"/>
      <c r="D18" s="125"/>
      <c r="E18" s="125"/>
      <c r="F18" s="125"/>
      <c r="G18" s="125"/>
      <c r="H18" s="125"/>
      <c r="I18" s="125"/>
      <c r="J18" s="125"/>
      <c r="K18" s="12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30"/>
      <c r="B19" s="31" t="s">
        <v>1</v>
      </c>
      <c r="C19" s="32" t="s">
        <v>35</v>
      </c>
      <c r="D19" s="32" t="s">
        <v>36</v>
      </c>
      <c r="E19" s="32" t="s">
        <v>2</v>
      </c>
      <c r="F19" s="32" t="s">
        <v>37</v>
      </c>
      <c r="G19" s="33" t="s">
        <v>4</v>
      </c>
      <c r="H19" s="173" t="s">
        <v>136</v>
      </c>
      <c r="I19" s="174" t="s">
        <v>137</v>
      </c>
      <c r="J19" s="175" t="s">
        <v>138</v>
      </c>
      <c r="K19" s="36" t="s">
        <v>38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30"/>
      <c r="B20" s="118" t="s">
        <v>94</v>
      </c>
      <c r="C20" s="148" t="s">
        <v>39</v>
      </c>
      <c r="D20" s="158" t="s">
        <v>95</v>
      </c>
      <c r="E20" s="97" t="s">
        <v>104</v>
      </c>
      <c r="F20" s="37" t="s">
        <v>41</v>
      </c>
      <c r="G20" s="38" t="s">
        <v>42</v>
      </c>
      <c r="H20" s="101">
        <v>0</v>
      </c>
      <c r="I20" s="37">
        <v>0</v>
      </c>
      <c r="J20" s="16" t="str">
        <f t="shared" ref="J20:J47" si="1">IFERROR(I20/H20,"-%")</f>
        <v>-%</v>
      </c>
      <c r="K20" s="3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30"/>
      <c r="B21" s="119"/>
      <c r="C21" s="134"/>
      <c r="D21" s="134"/>
      <c r="E21" s="17" t="s">
        <v>9</v>
      </c>
      <c r="F21" s="17" t="s">
        <v>44</v>
      </c>
      <c r="G21" s="17" t="s">
        <v>45</v>
      </c>
      <c r="H21" s="100">
        <v>0</v>
      </c>
      <c r="I21" s="38">
        <v>0</v>
      </c>
      <c r="J21" s="16" t="str">
        <f t="shared" si="1"/>
        <v>-%</v>
      </c>
      <c r="K21" s="4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30"/>
      <c r="B22" s="119"/>
      <c r="C22" s="134"/>
      <c r="D22" s="135"/>
      <c r="E22" s="159" t="s">
        <v>26</v>
      </c>
      <c r="F22" s="160"/>
      <c r="G22" s="160"/>
      <c r="H22" s="20">
        <f t="shared" ref="H22:I22" si="2">SUM(H20:H21)</f>
        <v>0</v>
      </c>
      <c r="I22" s="41">
        <f t="shared" si="2"/>
        <v>0</v>
      </c>
      <c r="J22" s="22" t="str">
        <f t="shared" si="1"/>
        <v>-%</v>
      </c>
      <c r="K22" s="4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30"/>
      <c r="B23" s="119"/>
      <c r="C23" s="134"/>
      <c r="D23" s="148" t="s">
        <v>22</v>
      </c>
      <c r="E23" s="37" t="s">
        <v>9</v>
      </c>
      <c r="F23" s="38" t="s">
        <v>22</v>
      </c>
      <c r="G23" s="38" t="s">
        <v>46</v>
      </c>
      <c r="H23" s="37">
        <v>150000</v>
      </c>
      <c r="I23" s="176" t="s">
        <v>92</v>
      </c>
      <c r="J23" s="16" t="str">
        <f t="shared" si="1"/>
        <v>-%</v>
      </c>
      <c r="K23" s="1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30"/>
      <c r="B24" s="119"/>
      <c r="C24" s="134"/>
      <c r="D24" s="135"/>
      <c r="E24" s="127" t="s">
        <v>26</v>
      </c>
      <c r="F24" s="125"/>
      <c r="G24" s="126"/>
      <c r="H24" s="41">
        <v>0</v>
      </c>
      <c r="I24" s="41">
        <f>SUM(I23)</f>
        <v>0</v>
      </c>
      <c r="J24" s="22" t="str">
        <f t="shared" si="1"/>
        <v>-%</v>
      </c>
      <c r="K24" s="4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30"/>
      <c r="B25" s="119"/>
      <c r="C25" s="135"/>
      <c r="D25" s="130" t="s">
        <v>47</v>
      </c>
      <c r="E25" s="125"/>
      <c r="F25" s="125"/>
      <c r="G25" s="126"/>
      <c r="H25" s="43">
        <f t="shared" ref="H25:I25" si="3">SUM(H22, H24)</f>
        <v>0</v>
      </c>
      <c r="I25" s="43">
        <f t="shared" si="3"/>
        <v>0</v>
      </c>
      <c r="J25" s="44" t="str">
        <f t="shared" si="1"/>
        <v>-%</v>
      </c>
      <c r="K25" s="4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30"/>
      <c r="B26" s="119"/>
      <c r="C26" s="153" t="s">
        <v>99</v>
      </c>
      <c r="D26" s="155" t="s">
        <v>96</v>
      </c>
      <c r="E26" s="102" t="s">
        <v>93</v>
      </c>
      <c r="F26" s="84" t="s">
        <v>102</v>
      </c>
      <c r="G26" s="47" t="s">
        <v>50</v>
      </c>
      <c r="H26" s="38">
        <v>50000</v>
      </c>
      <c r="I26" s="176" t="s">
        <v>92</v>
      </c>
      <c r="J26" s="16" t="str">
        <f t="shared" si="1"/>
        <v>-%</v>
      </c>
      <c r="K26" s="111" t="s">
        <v>130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30"/>
      <c r="B27" s="119"/>
      <c r="C27" s="154"/>
      <c r="D27" s="156"/>
      <c r="E27" s="103" t="s">
        <v>93</v>
      </c>
      <c r="F27" s="85" t="s">
        <v>103</v>
      </c>
      <c r="G27" s="50" t="s">
        <v>52</v>
      </c>
      <c r="H27" s="101">
        <v>50000</v>
      </c>
      <c r="I27" s="176" t="s">
        <v>92</v>
      </c>
      <c r="J27" s="16" t="str">
        <f t="shared" si="1"/>
        <v>-%</v>
      </c>
      <c r="K27" s="110" t="s">
        <v>130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">
      <c r="A28" s="30"/>
      <c r="B28" s="119"/>
      <c r="C28" s="154"/>
      <c r="D28" s="157"/>
      <c r="E28" s="127" t="s">
        <v>26</v>
      </c>
      <c r="F28" s="128"/>
      <c r="G28" s="129"/>
      <c r="H28" s="41">
        <f>SUM(H26:H27)</f>
        <v>100000</v>
      </c>
      <c r="I28" s="41">
        <f>SUM(I26:I27)</f>
        <v>0</v>
      </c>
      <c r="J28" s="22">
        <f t="shared" si="1"/>
        <v>0</v>
      </c>
      <c r="K28" s="4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">
      <c r="A29" s="30"/>
      <c r="B29" s="119"/>
      <c r="C29" s="152"/>
      <c r="D29" s="130" t="s">
        <v>47</v>
      </c>
      <c r="E29" s="131"/>
      <c r="F29" s="131"/>
      <c r="G29" s="132"/>
      <c r="H29" s="43">
        <f xml:space="preserve"> SUM(H28)</f>
        <v>100000</v>
      </c>
      <c r="I29" s="43">
        <f xml:space="preserve"> SUM(I28)</f>
        <v>0</v>
      </c>
      <c r="J29" s="44">
        <f t="shared" si="1"/>
        <v>0</v>
      </c>
      <c r="K29" s="4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6">
      <c r="A30" s="30"/>
      <c r="B30" s="119"/>
      <c r="C30" s="158" t="s">
        <v>100</v>
      </c>
      <c r="D30" s="136" t="s">
        <v>97</v>
      </c>
      <c r="E30" s="93" t="s">
        <v>119</v>
      </c>
      <c r="F30" s="93" t="s">
        <v>112</v>
      </c>
      <c r="G30" s="100" t="s">
        <v>122</v>
      </c>
      <c r="H30" s="14">
        <v>70000</v>
      </c>
      <c r="I30" s="172" t="s">
        <v>92</v>
      </c>
      <c r="J30" s="16" t="str">
        <f t="shared" si="1"/>
        <v>-%</v>
      </c>
      <c r="K30" s="112" t="s">
        <v>131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6">
      <c r="A31" s="30"/>
      <c r="B31" s="119"/>
      <c r="C31" s="134"/>
      <c r="D31" s="137"/>
      <c r="E31" s="92" t="s">
        <v>119</v>
      </c>
      <c r="F31" s="94" t="s">
        <v>113</v>
      </c>
      <c r="G31" s="104" t="s">
        <v>123</v>
      </c>
      <c r="H31" s="56">
        <v>70000</v>
      </c>
      <c r="I31" s="177" t="s">
        <v>92</v>
      </c>
      <c r="J31" s="16" t="str">
        <f t="shared" si="1"/>
        <v>-%</v>
      </c>
      <c r="K31" s="109" t="s">
        <v>132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6">
      <c r="A32" s="30"/>
      <c r="B32" s="119"/>
      <c r="C32" s="134"/>
      <c r="D32" s="137"/>
      <c r="E32" s="94" t="s">
        <v>119</v>
      </c>
      <c r="F32" s="94" t="s">
        <v>114</v>
      </c>
      <c r="G32" s="104" t="s">
        <v>124</v>
      </c>
      <c r="H32" s="56">
        <v>70000</v>
      </c>
      <c r="I32" s="177" t="s">
        <v>92</v>
      </c>
      <c r="J32" s="16" t="str">
        <f t="shared" si="1"/>
        <v>-%</v>
      </c>
      <c r="K32" s="113" t="s">
        <v>133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">
      <c r="A33" s="30"/>
      <c r="B33" s="119"/>
      <c r="C33" s="134"/>
      <c r="D33" s="138"/>
      <c r="E33" s="127" t="s">
        <v>26</v>
      </c>
      <c r="F33" s="128"/>
      <c r="G33" s="129"/>
      <c r="H33" s="20">
        <f>SUM(H30:H32)</f>
        <v>210000</v>
      </c>
      <c r="I33" s="20">
        <f>SUM(I30:I32)</f>
        <v>0</v>
      </c>
      <c r="J33" s="22">
        <f t="shared" si="1"/>
        <v>0</v>
      </c>
      <c r="K33" s="5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6">
      <c r="A34" s="30"/>
      <c r="B34" s="119"/>
      <c r="C34" s="134"/>
      <c r="D34" s="151" t="s">
        <v>110</v>
      </c>
      <c r="E34" s="94" t="s">
        <v>119</v>
      </c>
      <c r="F34" s="92" t="s">
        <v>111</v>
      </c>
      <c r="G34" s="104" t="s">
        <v>125</v>
      </c>
      <c r="H34" s="104">
        <v>50000</v>
      </c>
      <c r="I34" s="177" t="s">
        <v>92</v>
      </c>
      <c r="J34" s="16" t="str">
        <f t="shared" si="1"/>
        <v>-%</v>
      </c>
      <c r="K34" s="114" t="s">
        <v>134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">
      <c r="A35" s="30"/>
      <c r="B35" s="119"/>
      <c r="C35" s="134"/>
      <c r="D35" s="152"/>
      <c r="E35" s="127" t="s">
        <v>26</v>
      </c>
      <c r="F35" s="128"/>
      <c r="G35" s="129"/>
      <c r="H35" s="20">
        <f t="shared" ref="H35:I35" si="4">SUM(H34)</f>
        <v>50000</v>
      </c>
      <c r="I35" s="20">
        <f t="shared" si="4"/>
        <v>0</v>
      </c>
      <c r="J35" s="22">
        <f t="shared" si="1"/>
        <v>0</v>
      </c>
      <c r="K35" s="4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">
      <c r="A36" s="30"/>
      <c r="B36" s="119"/>
      <c r="C36" s="135"/>
      <c r="D36" s="130" t="s">
        <v>47</v>
      </c>
      <c r="E36" s="131"/>
      <c r="F36" s="131"/>
      <c r="G36" s="132"/>
      <c r="H36" s="57">
        <f>SUM( H33, H35)</f>
        <v>260000</v>
      </c>
      <c r="I36" s="57">
        <f>SUM(I33, I35)</f>
        <v>0</v>
      </c>
      <c r="J36" s="44">
        <f t="shared" si="1"/>
        <v>0</v>
      </c>
      <c r="K36" s="4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6">
      <c r="A37" s="30"/>
      <c r="B37" s="119"/>
      <c r="C37" s="121" t="s">
        <v>101</v>
      </c>
      <c r="D37" s="133" t="s">
        <v>98</v>
      </c>
      <c r="E37" s="88" t="s">
        <v>119</v>
      </c>
      <c r="F37" s="88" t="s">
        <v>105</v>
      </c>
      <c r="G37" s="58" t="s">
        <v>76</v>
      </c>
      <c r="H37" s="59">
        <v>50000</v>
      </c>
      <c r="I37" s="178" t="s">
        <v>92</v>
      </c>
      <c r="J37" s="16" t="str">
        <f t="shared" si="1"/>
        <v>-%</v>
      </c>
      <c r="K37" s="115" t="s">
        <v>134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</row>
    <row r="38" spans="1:29" ht="16">
      <c r="A38" s="30"/>
      <c r="B38" s="119"/>
      <c r="C38" s="122"/>
      <c r="D38" s="134"/>
      <c r="E38" s="88" t="s">
        <v>119</v>
      </c>
      <c r="F38" s="89" t="s">
        <v>106</v>
      </c>
      <c r="G38" s="107" t="s">
        <v>126</v>
      </c>
      <c r="H38" s="59">
        <v>50000</v>
      </c>
      <c r="I38" s="178" t="s">
        <v>92</v>
      </c>
      <c r="J38" s="16" t="str">
        <f t="shared" si="1"/>
        <v>-%</v>
      </c>
      <c r="K38" s="115" t="s">
        <v>134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</row>
    <row r="39" spans="1:29" ht="13" customHeight="1">
      <c r="A39" s="30"/>
      <c r="B39" s="119"/>
      <c r="C39" s="122"/>
      <c r="D39" s="135"/>
      <c r="E39" s="124" t="s">
        <v>26</v>
      </c>
      <c r="F39" s="125"/>
      <c r="G39" s="126"/>
      <c r="H39" s="62">
        <f t="shared" ref="H39:I39" si="5">SUM(H37:H38)</f>
        <v>100000</v>
      </c>
      <c r="I39" s="62">
        <f t="shared" si="5"/>
        <v>0</v>
      </c>
      <c r="J39" s="22">
        <f t="shared" si="1"/>
        <v>0</v>
      </c>
      <c r="K39" s="63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</row>
    <row r="40" spans="1:29" ht="16">
      <c r="A40" s="30"/>
      <c r="B40" s="119"/>
      <c r="C40" s="122"/>
      <c r="D40" s="139" t="s">
        <v>108</v>
      </c>
      <c r="E40" s="88" t="s">
        <v>119</v>
      </c>
      <c r="F40" s="91" t="s">
        <v>109</v>
      </c>
      <c r="G40" s="58" t="s">
        <v>78</v>
      </c>
      <c r="H40" s="59">
        <v>100000</v>
      </c>
      <c r="I40" s="178" t="s">
        <v>92</v>
      </c>
      <c r="J40" s="16" t="str">
        <f t="shared" si="1"/>
        <v>-%</v>
      </c>
      <c r="K40" s="88" t="s">
        <v>129</v>
      </c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</row>
    <row r="41" spans="1:29" ht="13" customHeight="1">
      <c r="A41" s="30"/>
      <c r="B41" s="119"/>
      <c r="C41" s="122"/>
      <c r="D41" s="135"/>
      <c r="E41" s="124" t="s">
        <v>26</v>
      </c>
      <c r="F41" s="125"/>
      <c r="G41" s="126"/>
      <c r="H41" s="62">
        <f t="shared" ref="H41:I41" si="6">SUM(H40)</f>
        <v>100000</v>
      </c>
      <c r="I41" s="62">
        <f t="shared" si="6"/>
        <v>0</v>
      </c>
      <c r="J41" s="22">
        <f t="shared" si="1"/>
        <v>0</v>
      </c>
      <c r="K41" s="6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6">
      <c r="A42" s="30"/>
      <c r="B42" s="119"/>
      <c r="C42" s="122"/>
      <c r="D42" s="116" t="s">
        <v>121</v>
      </c>
      <c r="E42" s="88" t="s">
        <v>119</v>
      </c>
      <c r="F42" s="105" t="s">
        <v>120</v>
      </c>
      <c r="G42" s="107" t="s">
        <v>127</v>
      </c>
      <c r="H42" s="106">
        <v>300000</v>
      </c>
      <c r="I42" s="178" t="s">
        <v>92</v>
      </c>
      <c r="J42" s="16" t="str">
        <f t="shared" ref="J42:J43" si="7">IFERROR(I42/H42,"-%")</f>
        <v>-%</v>
      </c>
      <c r="K42" s="105" t="s">
        <v>135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5" customHeight="1">
      <c r="A43" s="30"/>
      <c r="B43" s="119"/>
      <c r="C43" s="122"/>
      <c r="D43" s="117"/>
      <c r="E43" s="124" t="s">
        <v>26</v>
      </c>
      <c r="F43" s="125"/>
      <c r="G43" s="126"/>
      <c r="H43" s="69">
        <f t="shared" ref="H43:I45" si="8">SUM(H42)</f>
        <v>300000</v>
      </c>
      <c r="I43" s="69">
        <f>SUM(I42)</f>
        <v>0</v>
      </c>
      <c r="J43" s="22">
        <f t="shared" si="7"/>
        <v>0</v>
      </c>
      <c r="K43" s="7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6">
      <c r="A44" s="30"/>
      <c r="B44" s="119"/>
      <c r="C44" s="122"/>
      <c r="D44" s="122" t="s">
        <v>107</v>
      </c>
      <c r="E44" s="90" t="s">
        <v>119</v>
      </c>
      <c r="F44" s="67" t="s">
        <v>72</v>
      </c>
      <c r="G44" s="108" t="s">
        <v>128</v>
      </c>
      <c r="H44" s="68">
        <v>80000</v>
      </c>
      <c r="I44" s="179" t="s">
        <v>92</v>
      </c>
      <c r="J44" s="16" t="str">
        <f t="shared" si="1"/>
        <v>-%</v>
      </c>
      <c r="K44" s="109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</row>
    <row r="45" spans="1:29" ht="16" customHeight="1">
      <c r="A45" s="30"/>
      <c r="B45" s="119"/>
      <c r="C45" s="122"/>
      <c r="D45" s="135"/>
      <c r="E45" s="124" t="s">
        <v>26</v>
      </c>
      <c r="F45" s="125"/>
      <c r="G45" s="126"/>
      <c r="H45" s="69">
        <f t="shared" si="8"/>
        <v>80000</v>
      </c>
      <c r="I45" s="69">
        <f t="shared" si="8"/>
        <v>0</v>
      </c>
      <c r="J45" s="22">
        <f t="shared" si="1"/>
        <v>0</v>
      </c>
      <c r="K45" s="7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6" customHeight="1">
      <c r="A46" s="1"/>
      <c r="B46" s="119"/>
      <c r="C46" s="123"/>
      <c r="D46" s="130" t="s">
        <v>47</v>
      </c>
      <c r="E46" s="131"/>
      <c r="F46" s="131"/>
      <c r="G46" s="132"/>
      <c r="H46" s="57">
        <f>SUM(H41, H45,H43,H39)</f>
        <v>580000</v>
      </c>
      <c r="I46" s="57">
        <f>SUM(I41, I45, I43,I39)</f>
        <v>0</v>
      </c>
      <c r="J46" s="44">
        <f t="shared" si="1"/>
        <v>0</v>
      </c>
      <c r="K46" s="4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">
      <c r="A47" s="1"/>
      <c r="B47" s="120"/>
      <c r="C47" s="83" t="s">
        <v>33</v>
      </c>
      <c r="D47" s="86"/>
      <c r="E47" s="86"/>
      <c r="F47" s="86"/>
      <c r="G47" s="87"/>
      <c r="H47" s="71">
        <f>SUM(H46,H36,H29,H25)</f>
        <v>940000</v>
      </c>
      <c r="I47" s="71">
        <f>SUM(I46,I36,I29,I25)</f>
        <v>0</v>
      </c>
      <c r="J47" s="26">
        <f t="shared" si="1"/>
        <v>0</v>
      </c>
      <c r="K47" s="72" t="s">
        <v>81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">
      <c r="A53" s="1"/>
      <c r="B53" s="1"/>
      <c r="C53" s="1"/>
      <c r="D53" s="1"/>
      <c r="E53" s="1"/>
      <c r="F53" s="1"/>
      <c r="G53" s="13" t="s">
        <v>33</v>
      </c>
      <c r="H53" s="73" t="s">
        <v>82</v>
      </c>
      <c r="I53" s="74" t="s">
        <v>83</v>
      </c>
      <c r="J53" s="75" t="s">
        <v>84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">
      <c r="A54" s="1"/>
      <c r="B54" s="1"/>
      <c r="C54" s="1"/>
      <c r="D54" s="1"/>
      <c r="E54" s="1"/>
      <c r="F54" s="60"/>
      <c r="G54" s="76" t="s">
        <v>0</v>
      </c>
      <c r="H54" s="14">
        <f>H16</f>
        <v>2184011</v>
      </c>
      <c r="I54" s="14">
        <f>I16</f>
        <v>376000</v>
      </c>
      <c r="J54" s="16">
        <f t="shared" ref="J54:J56" si="9">IFERROR(I54/H54,"-%")</f>
        <v>0.17216030505340862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">
      <c r="A55" s="1"/>
      <c r="B55" s="1"/>
      <c r="C55" s="1"/>
      <c r="D55" s="1"/>
      <c r="E55" s="1"/>
      <c r="F55" s="60"/>
      <c r="G55" s="76" t="s">
        <v>34</v>
      </c>
      <c r="H55" s="14">
        <f t="shared" ref="H55:I55" si="10">H47</f>
        <v>940000</v>
      </c>
      <c r="I55" s="14">
        <f t="shared" si="10"/>
        <v>0</v>
      </c>
      <c r="J55" s="16">
        <f t="shared" si="9"/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">
      <c r="A56" s="1"/>
      <c r="B56" s="1"/>
      <c r="C56" s="1"/>
      <c r="D56" s="1"/>
      <c r="E56" s="1"/>
      <c r="F56" s="60"/>
      <c r="G56" s="77" t="s">
        <v>85</v>
      </c>
      <c r="H56" s="78">
        <f t="shared" ref="H56:I56" si="11">H54-H55</f>
        <v>1244011</v>
      </c>
      <c r="I56" s="78">
        <f t="shared" si="11"/>
        <v>376000</v>
      </c>
      <c r="J56" s="79">
        <f t="shared" si="9"/>
        <v>0.30224813124642791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5">
      <c r="A57" s="1"/>
      <c r="B57" s="1"/>
      <c r="C57" s="1"/>
      <c r="D57" s="1"/>
      <c r="E57" s="1"/>
      <c r="F57" s="60"/>
      <c r="G57" s="60"/>
      <c r="H57" s="60"/>
      <c r="I57" s="60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">
      <c r="A61" s="1"/>
      <c r="B61" s="1"/>
      <c r="C61" s="1"/>
      <c r="D61" s="1"/>
      <c r="E61" s="1"/>
      <c r="F61" s="1"/>
      <c r="G61" s="13" t="s">
        <v>9</v>
      </c>
      <c r="H61" s="73" t="s">
        <v>82</v>
      </c>
      <c r="I61" s="74" t="s">
        <v>83</v>
      </c>
      <c r="J61" s="75" t="s">
        <v>84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">
      <c r="A62" s="1"/>
      <c r="B62" s="1"/>
      <c r="C62" s="1"/>
      <c r="D62" s="1"/>
      <c r="E62" s="1"/>
      <c r="F62" s="1"/>
      <c r="G62" s="76" t="s">
        <v>0</v>
      </c>
      <c r="H62" s="14">
        <f>H11</f>
        <v>1050550</v>
      </c>
      <c r="I62" s="14">
        <f>I11</f>
        <v>376000</v>
      </c>
      <c r="J62" s="80">
        <f t="shared" ref="J62:J63" si="12">IFERROR(I62/H62,"-%")</f>
        <v>0.35790776260054258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">
      <c r="A63" s="1"/>
      <c r="B63" s="1"/>
      <c r="C63" s="1"/>
      <c r="D63" s="1"/>
      <c r="E63" s="1"/>
      <c r="F63" s="1"/>
      <c r="G63" s="76" t="s">
        <v>34</v>
      </c>
      <c r="H63" s="14">
        <f>SUMIF(E18:E47, "학생", H18:H47)</f>
        <v>150000</v>
      </c>
      <c r="I63" s="14">
        <f>SUMIF(E18:E47, "학생", I18:I47)</f>
        <v>0</v>
      </c>
      <c r="J63" s="80">
        <f t="shared" si="12"/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">
      <c r="A64" s="1"/>
      <c r="B64" s="1"/>
      <c r="C64" s="1"/>
      <c r="D64" s="1"/>
      <c r="E64" s="1"/>
      <c r="F64" s="1"/>
      <c r="G64" s="77" t="s">
        <v>85</v>
      </c>
      <c r="H64" s="78">
        <f t="shared" ref="H64:I64" si="13">H62-H63</f>
        <v>900550</v>
      </c>
      <c r="I64" s="78">
        <f t="shared" si="13"/>
        <v>376000</v>
      </c>
      <c r="J64" s="81">
        <f>IFERROR(I64/H64, "%")</f>
        <v>0.41752262506246185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">
      <c r="A66" s="1"/>
      <c r="B66" s="1"/>
      <c r="C66" s="1"/>
      <c r="D66" s="1"/>
      <c r="E66" s="1"/>
      <c r="F66" s="1"/>
      <c r="G66" s="13" t="s">
        <v>27</v>
      </c>
      <c r="H66" s="73" t="s">
        <v>82</v>
      </c>
      <c r="I66" s="74" t="s">
        <v>83</v>
      </c>
      <c r="J66" s="75" t="s">
        <v>84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">
      <c r="A67" s="1"/>
      <c r="B67" s="1"/>
      <c r="C67" s="1"/>
      <c r="D67" s="1"/>
      <c r="E67" s="1"/>
      <c r="F67" s="1"/>
      <c r="G67" s="76" t="s">
        <v>0</v>
      </c>
      <c r="H67" s="14">
        <f>H13</f>
        <v>100000</v>
      </c>
      <c r="I67" s="14">
        <f>I13</f>
        <v>0</v>
      </c>
      <c r="J67" s="16">
        <f t="shared" ref="J67:J68" si="14">IFERROR(I67/H67,"-%")</f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">
      <c r="A68" s="1"/>
      <c r="B68" s="1"/>
      <c r="C68" s="1"/>
      <c r="D68" s="1"/>
      <c r="E68" s="1"/>
      <c r="F68" s="1"/>
      <c r="G68" s="76" t="s">
        <v>34</v>
      </c>
      <c r="H68" s="14">
        <f>SUMIF(E18:E47, "본회계", H18:H47)</f>
        <v>100000</v>
      </c>
      <c r="I68" s="14">
        <f>SUMIF(E18:E47, "본회계", I18:I47)</f>
        <v>0</v>
      </c>
      <c r="J68" s="16">
        <f t="shared" si="14"/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">
      <c r="A69" s="1"/>
      <c r="B69" s="1"/>
      <c r="C69" s="1"/>
      <c r="D69" s="1"/>
      <c r="E69" s="1"/>
      <c r="F69" s="1"/>
      <c r="G69" s="77" t="s">
        <v>85</v>
      </c>
      <c r="H69" s="78">
        <f t="shared" ref="H69:I69" si="15">H67-H68</f>
        <v>0</v>
      </c>
      <c r="I69" s="78">
        <f t="shared" si="15"/>
        <v>0</v>
      </c>
      <c r="J69" s="79" t="e">
        <f>I69/H69</f>
        <v>#DIV/0!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">
      <c r="A71" s="1"/>
      <c r="B71" s="1"/>
      <c r="C71" s="1"/>
      <c r="D71" s="1"/>
      <c r="E71" s="1"/>
      <c r="F71" s="1"/>
      <c r="G71" s="13" t="s">
        <v>29</v>
      </c>
      <c r="H71" s="73" t="s">
        <v>82</v>
      </c>
      <c r="I71" s="74" t="s">
        <v>83</v>
      </c>
      <c r="J71" s="75" t="s">
        <v>84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">
      <c r="A72" s="1"/>
      <c r="B72" s="1"/>
      <c r="C72" s="1"/>
      <c r="D72" s="1"/>
      <c r="E72" s="1"/>
      <c r="F72" s="1"/>
      <c r="G72" s="76" t="s">
        <v>0</v>
      </c>
      <c r="H72" s="14">
        <f>H15</f>
        <v>1033461</v>
      </c>
      <c r="I72" s="14">
        <f>I15</f>
        <v>0</v>
      </c>
      <c r="J72" s="16">
        <f t="shared" ref="J72:J73" si="16">IFERROR(I72/H72,"-%")</f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">
      <c r="A73" s="1"/>
      <c r="B73" s="1"/>
      <c r="C73" s="1"/>
      <c r="D73" s="1"/>
      <c r="E73" s="1"/>
      <c r="F73" s="1"/>
      <c r="G73" s="76" t="s">
        <v>34</v>
      </c>
      <c r="H73" s="14">
        <f>SUMIF(E18:E47, "자치", H18:H47)</f>
        <v>840000</v>
      </c>
      <c r="I73" s="14">
        <f>SUMIF(E18:E47, "자치", I18:I47)</f>
        <v>0</v>
      </c>
      <c r="J73" s="13">
        <f t="shared" si="16"/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">
      <c r="A74" s="1"/>
      <c r="B74" s="1"/>
      <c r="C74" s="1"/>
      <c r="D74" s="1"/>
      <c r="E74" s="1"/>
      <c r="F74" s="1"/>
      <c r="G74" s="77" t="s">
        <v>85</v>
      </c>
      <c r="H74" s="78">
        <f t="shared" ref="H74:I74" si="17">H72-H73</f>
        <v>193461</v>
      </c>
      <c r="I74" s="78">
        <f t="shared" si="17"/>
        <v>0</v>
      </c>
      <c r="J74" s="79">
        <f>I74/H74</f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.75" customHeight="1">
      <c r="C724" s="1"/>
      <c r="D724" s="1"/>
      <c r="E724" s="1"/>
      <c r="F724" s="1"/>
      <c r="G724" s="1"/>
      <c r="H724" s="1"/>
      <c r="I724" s="1"/>
      <c r="J724" s="1"/>
      <c r="K724" s="1"/>
    </row>
    <row r="725" spans="1:29" ht="15.75" customHeight="1">
      <c r="C725" s="1"/>
      <c r="D725" s="1"/>
      <c r="E725" s="1"/>
      <c r="F725" s="1"/>
      <c r="G725" s="1"/>
      <c r="H725" s="1"/>
      <c r="I725" s="1"/>
      <c r="J725" s="1"/>
      <c r="K725" s="1"/>
    </row>
  </sheetData>
  <mergeCells count="37">
    <mergeCell ref="D46:G46"/>
    <mergeCell ref="B18:K18"/>
    <mergeCell ref="D34:D35"/>
    <mergeCell ref="C20:C25"/>
    <mergeCell ref="C26:C29"/>
    <mergeCell ref="D26:D28"/>
    <mergeCell ref="E28:G28"/>
    <mergeCell ref="C30:C36"/>
    <mergeCell ref="D20:D22"/>
    <mergeCell ref="E22:G22"/>
    <mergeCell ref="D25:G25"/>
    <mergeCell ref="D29:G29"/>
    <mergeCell ref="D3:K3"/>
    <mergeCell ref="D5:D16"/>
    <mergeCell ref="E5:E11"/>
    <mergeCell ref="F11:G11"/>
    <mergeCell ref="E12:E13"/>
    <mergeCell ref="F13:G13"/>
    <mergeCell ref="E14:E15"/>
    <mergeCell ref="F15:G15"/>
    <mergeCell ref="E16:G16"/>
    <mergeCell ref="D42:D43"/>
    <mergeCell ref="B20:B47"/>
    <mergeCell ref="C37:C46"/>
    <mergeCell ref="E43:G43"/>
    <mergeCell ref="E35:G35"/>
    <mergeCell ref="D36:G36"/>
    <mergeCell ref="D37:D39"/>
    <mergeCell ref="E39:G39"/>
    <mergeCell ref="E33:G33"/>
    <mergeCell ref="D30:D33"/>
    <mergeCell ref="D40:D41"/>
    <mergeCell ref="E41:G41"/>
    <mergeCell ref="D23:D24"/>
    <mergeCell ref="E24:G24"/>
    <mergeCell ref="D44:D45"/>
    <mergeCell ref="E45:G45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737"/>
  <sheetViews>
    <sheetView workbookViewId="0"/>
  </sheetViews>
  <sheetFormatPr defaultColWidth="14.453125" defaultRowHeight="15.75" customHeight="1"/>
  <cols>
    <col min="4" max="4" width="25.453125" customWidth="1"/>
    <col min="5" max="5" width="14.7265625" customWidth="1"/>
    <col min="6" max="6" width="33.26953125" customWidth="1"/>
    <col min="8" max="8" width="17.7265625" customWidth="1"/>
    <col min="9" max="9" width="15.08984375" customWidth="1"/>
    <col min="10" max="11" width="1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140" t="s">
        <v>0</v>
      </c>
      <c r="E3" s="125"/>
      <c r="F3" s="125"/>
      <c r="G3" s="125"/>
      <c r="H3" s="125"/>
      <c r="I3" s="125"/>
      <c r="J3" s="125"/>
      <c r="K3" s="12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162" t="s">
        <v>1</v>
      </c>
      <c r="E5" s="162" t="s">
        <v>9</v>
      </c>
      <c r="F5" s="7" t="s">
        <v>10</v>
      </c>
      <c r="G5" s="8" t="s">
        <v>11</v>
      </c>
      <c r="H5" s="9">
        <v>396000</v>
      </c>
      <c r="I5" s="10">
        <v>550000</v>
      </c>
      <c r="J5" s="11">
        <f>I5/H5</f>
        <v>1.3888888888888888</v>
      </c>
      <c r="K5" s="8" t="s">
        <v>12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134"/>
      <c r="E6" s="134"/>
      <c r="F6" s="12" t="s">
        <v>86</v>
      </c>
      <c r="G6" s="13" t="s">
        <v>11</v>
      </c>
      <c r="H6" s="14"/>
      <c r="I6" s="15"/>
      <c r="J6" s="16" t="str">
        <f t="shared" ref="J6:J23" si="0">IFERROR(I6/H6,"-%")</f>
        <v>-%</v>
      </c>
      <c r="K6" s="13" t="s">
        <v>14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134"/>
      <c r="E7" s="134"/>
      <c r="F7" s="12" t="s">
        <v>87</v>
      </c>
      <c r="G7" s="13" t="s">
        <v>16</v>
      </c>
      <c r="H7" s="14"/>
      <c r="I7" s="15"/>
      <c r="J7" s="16" t="str">
        <f t="shared" si="0"/>
        <v>-%</v>
      </c>
      <c r="K7" s="1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134"/>
      <c r="E8" s="134"/>
      <c r="F8" s="12" t="s">
        <v>22</v>
      </c>
      <c r="G8" s="13" t="s">
        <v>19</v>
      </c>
      <c r="H8" s="17">
        <v>0</v>
      </c>
      <c r="I8" s="15"/>
      <c r="J8" s="16" t="str">
        <f t="shared" si="0"/>
        <v>-%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134"/>
      <c r="E9" s="134"/>
      <c r="F9" s="12" t="s">
        <v>24</v>
      </c>
      <c r="G9" s="13" t="s">
        <v>21</v>
      </c>
      <c r="H9" s="14"/>
      <c r="I9" s="15"/>
      <c r="J9" s="16" t="str">
        <f t="shared" si="0"/>
        <v>-%</v>
      </c>
      <c r="K9" s="1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134"/>
      <c r="E10" s="134"/>
      <c r="F10" s="19"/>
      <c r="G10" s="13"/>
      <c r="H10" s="14"/>
      <c r="I10" s="15"/>
      <c r="J10" s="16" t="str">
        <f t="shared" si="0"/>
        <v>-%</v>
      </c>
      <c r="K10" s="1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134"/>
      <c r="E11" s="134"/>
      <c r="F11" s="19"/>
      <c r="G11" s="13"/>
      <c r="H11" s="14"/>
      <c r="I11" s="15"/>
      <c r="J11" s="16" t="str">
        <f t="shared" si="0"/>
        <v>-%</v>
      </c>
      <c r="K11" s="1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134"/>
      <c r="E12" s="135"/>
      <c r="F12" s="144" t="s">
        <v>26</v>
      </c>
      <c r="G12" s="126"/>
      <c r="H12" s="20">
        <f t="shared" ref="H12:I12" si="1">SUM(H5:H11)</f>
        <v>396000</v>
      </c>
      <c r="I12" s="21">
        <f t="shared" si="1"/>
        <v>550000</v>
      </c>
      <c r="J12" s="22">
        <f t="shared" si="0"/>
        <v>1.3888888888888888</v>
      </c>
      <c r="K12" s="2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134"/>
      <c r="E13" s="162" t="s">
        <v>27</v>
      </c>
      <c r="F13" s="82" t="s">
        <v>88</v>
      </c>
      <c r="G13" s="8" t="s">
        <v>28</v>
      </c>
      <c r="H13" s="9">
        <v>1000000</v>
      </c>
      <c r="I13" s="9">
        <v>1000000</v>
      </c>
      <c r="J13" s="16">
        <f t="shared" si="0"/>
        <v>1</v>
      </c>
      <c r="K13" s="8" t="s">
        <v>12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134"/>
      <c r="E14" s="134"/>
      <c r="F14" s="12"/>
      <c r="G14" s="13"/>
      <c r="H14" s="14"/>
      <c r="I14" s="14"/>
      <c r="J14" s="16" t="str">
        <f t="shared" si="0"/>
        <v>-%</v>
      </c>
      <c r="K14" s="1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134"/>
      <c r="E15" s="134"/>
      <c r="F15" s="19"/>
      <c r="G15" s="13"/>
      <c r="H15" s="14"/>
      <c r="I15" s="14"/>
      <c r="J15" s="16" t="str">
        <f t="shared" si="0"/>
        <v>-%</v>
      </c>
      <c r="K15" s="1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134"/>
      <c r="E16" s="134"/>
      <c r="F16" s="19"/>
      <c r="G16" s="13"/>
      <c r="H16" s="14"/>
      <c r="I16" s="17"/>
      <c r="J16" s="16" t="str">
        <f t="shared" si="0"/>
        <v>-%</v>
      </c>
      <c r="K16" s="1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2"/>
      <c r="D17" s="134"/>
      <c r="E17" s="134"/>
      <c r="F17" s="19"/>
      <c r="G17" s="13"/>
      <c r="H17" s="14"/>
      <c r="I17" s="14"/>
      <c r="J17" s="16" t="str">
        <f t="shared" si="0"/>
        <v>-%</v>
      </c>
      <c r="K17" s="1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2"/>
      <c r="D18" s="134"/>
      <c r="E18" s="135"/>
      <c r="F18" s="144" t="s">
        <v>26</v>
      </c>
      <c r="G18" s="126"/>
      <c r="H18" s="20">
        <f t="shared" ref="H18:I18" si="2">SUM(H13:H17)</f>
        <v>1000000</v>
      </c>
      <c r="I18" s="20">
        <f t="shared" si="2"/>
        <v>1000000</v>
      </c>
      <c r="J18" s="22">
        <f t="shared" si="0"/>
        <v>1</v>
      </c>
      <c r="K18" s="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"/>
      <c r="C19" s="2"/>
      <c r="D19" s="134"/>
      <c r="E19" s="162" t="s">
        <v>29</v>
      </c>
      <c r="F19" s="7" t="s">
        <v>30</v>
      </c>
      <c r="G19" s="8" t="s">
        <v>31</v>
      </c>
      <c r="H19" s="9">
        <v>1000000</v>
      </c>
      <c r="I19" s="9">
        <v>1000000</v>
      </c>
      <c r="J19" s="16">
        <f t="shared" si="0"/>
        <v>1</v>
      </c>
      <c r="K19" s="8" t="s">
        <v>12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2"/>
      <c r="D20" s="134"/>
      <c r="E20" s="134"/>
      <c r="F20" s="12" t="s">
        <v>89</v>
      </c>
      <c r="G20" s="13"/>
      <c r="H20" s="14"/>
      <c r="I20" s="15"/>
      <c r="J20" s="16" t="str">
        <f t="shared" si="0"/>
        <v>-%</v>
      </c>
      <c r="K20" s="1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2"/>
      <c r="D21" s="134"/>
      <c r="E21" s="134"/>
      <c r="F21" s="12"/>
      <c r="G21" s="13"/>
      <c r="H21" s="14"/>
      <c r="I21" s="15"/>
      <c r="J21" s="16" t="str">
        <f t="shared" si="0"/>
        <v>-%</v>
      </c>
      <c r="K21" s="1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"/>
      <c r="C22" s="2"/>
      <c r="D22" s="134"/>
      <c r="E22" s="135"/>
      <c r="F22" s="144" t="s">
        <v>26</v>
      </c>
      <c r="G22" s="126"/>
      <c r="H22" s="20">
        <f t="shared" ref="H22:I22" si="3">SUM(H19:H21)</f>
        <v>1000000</v>
      </c>
      <c r="I22" s="20">
        <f t="shared" si="3"/>
        <v>1000000</v>
      </c>
      <c r="J22" s="22">
        <f t="shared" si="0"/>
        <v>1</v>
      </c>
      <c r="K22" s="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"/>
      <c r="C23" s="2"/>
      <c r="D23" s="135"/>
      <c r="E23" s="149" t="s">
        <v>33</v>
      </c>
      <c r="F23" s="125"/>
      <c r="G23" s="126"/>
      <c r="H23" s="24">
        <f t="shared" ref="H23:I23" si="4">SUM(H12,H18,H22)</f>
        <v>2396000</v>
      </c>
      <c r="I23" s="25">
        <f t="shared" si="4"/>
        <v>2550000</v>
      </c>
      <c r="J23" s="26">
        <f t="shared" si="0"/>
        <v>1.0642737896494157</v>
      </c>
      <c r="K23" s="2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"/>
      <c r="C24" s="1"/>
      <c r="D24" s="1"/>
      <c r="E24" s="1"/>
      <c r="F24" s="1"/>
      <c r="G24" s="1"/>
      <c r="H24" s="28"/>
      <c r="I24" s="2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30"/>
      <c r="B25" s="150" t="s">
        <v>34</v>
      </c>
      <c r="C25" s="125"/>
      <c r="D25" s="125"/>
      <c r="E25" s="125"/>
      <c r="F25" s="125"/>
      <c r="G25" s="125"/>
      <c r="H25" s="125"/>
      <c r="I25" s="125"/>
      <c r="J25" s="125"/>
      <c r="K25" s="12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30"/>
      <c r="B26" s="31" t="s">
        <v>1</v>
      </c>
      <c r="C26" s="32" t="s">
        <v>35</v>
      </c>
      <c r="D26" s="32" t="s">
        <v>36</v>
      </c>
      <c r="E26" s="32" t="s">
        <v>2</v>
      </c>
      <c r="F26" s="32" t="s">
        <v>37</v>
      </c>
      <c r="G26" s="33" t="s">
        <v>4</v>
      </c>
      <c r="H26" s="33" t="s">
        <v>5</v>
      </c>
      <c r="I26" s="34" t="s">
        <v>6</v>
      </c>
      <c r="J26" s="35" t="s">
        <v>7</v>
      </c>
      <c r="K26" s="36" t="s">
        <v>38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30"/>
      <c r="B27" s="166" t="s">
        <v>1</v>
      </c>
      <c r="C27" s="148" t="s">
        <v>90</v>
      </c>
      <c r="D27" s="148" t="s">
        <v>40</v>
      </c>
      <c r="E27" s="37" t="s">
        <v>9</v>
      </c>
      <c r="F27" s="37" t="s">
        <v>41</v>
      </c>
      <c r="G27" s="38" t="s">
        <v>42</v>
      </c>
      <c r="H27" s="37">
        <v>90000</v>
      </c>
      <c r="I27" s="37">
        <v>105000</v>
      </c>
      <c r="J27" s="16">
        <f t="shared" ref="J27:J59" si="5">IFERROR(I27/H27,"-%")</f>
        <v>1.1666666666666667</v>
      </c>
      <c r="K27" s="39" t="s">
        <v>43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30"/>
      <c r="B28" s="134"/>
      <c r="C28" s="134"/>
      <c r="D28" s="134"/>
      <c r="E28" s="17" t="s">
        <v>9</v>
      </c>
      <c r="F28" s="17" t="s">
        <v>44</v>
      </c>
      <c r="G28" s="17" t="s">
        <v>45</v>
      </c>
      <c r="H28" s="17">
        <v>50000</v>
      </c>
      <c r="I28" s="38">
        <v>50000</v>
      </c>
      <c r="J28" s="16">
        <f t="shared" si="5"/>
        <v>1</v>
      </c>
      <c r="K28" s="4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30"/>
      <c r="B29" s="134"/>
      <c r="C29" s="134"/>
      <c r="D29" s="135"/>
      <c r="E29" s="159" t="s">
        <v>26</v>
      </c>
      <c r="F29" s="160"/>
      <c r="G29" s="160"/>
      <c r="H29" s="20">
        <f t="shared" ref="H29:I29" si="6">SUM(H27:H28)</f>
        <v>140000</v>
      </c>
      <c r="I29" s="41">
        <f t="shared" si="6"/>
        <v>155000</v>
      </c>
      <c r="J29" s="22">
        <f t="shared" si="5"/>
        <v>1.1071428571428572</v>
      </c>
      <c r="K29" s="4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30"/>
      <c r="B30" s="134"/>
      <c r="C30" s="134"/>
      <c r="D30" s="148" t="s">
        <v>22</v>
      </c>
      <c r="E30" s="37" t="s">
        <v>9</v>
      </c>
      <c r="F30" s="38" t="s">
        <v>22</v>
      </c>
      <c r="G30" s="38" t="s">
        <v>46</v>
      </c>
      <c r="H30" s="37">
        <v>0</v>
      </c>
      <c r="I30" s="37">
        <v>50000</v>
      </c>
      <c r="J30" s="16" t="str">
        <f t="shared" si="5"/>
        <v>-%</v>
      </c>
      <c r="K30" s="1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30"/>
      <c r="B31" s="134"/>
      <c r="C31" s="134"/>
      <c r="D31" s="135"/>
      <c r="E31" s="127" t="s">
        <v>26</v>
      </c>
      <c r="F31" s="125"/>
      <c r="G31" s="126"/>
      <c r="H31" s="41">
        <v>0</v>
      </c>
      <c r="I31" s="41">
        <f>SUM(I30)</f>
        <v>50000</v>
      </c>
      <c r="J31" s="22" t="str">
        <f t="shared" si="5"/>
        <v>-%</v>
      </c>
      <c r="K31" s="4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30"/>
      <c r="B32" s="134"/>
      <c r="C32" s="135"/>
      <c r="D32" s="130" t="s">
        <v>47</v>
      </c>
      <c r="E32" s="125"/>
      <c r="F32" s="125"/>
      <c r="G32" s="126"/>
      <c r="H32" s="43">
        <f t="shared" ref="H32:I32" si="7">SUM(H29, H31)</f>
        <v>140000</v>
      </c>
      <c r="I32" s="43">
        <f t="shared" si="7"/>
        <v>205000</v>
      </c>
      <c r="J32" s="44">
        <f t="shared" si="5"/>
        <v>1.4642857142857142</v>
      </c>
      <c r="K32" s="4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30"/>
      <c r="B33" s="134"/>
      <c r="C33" s="163" t="s">
        <v>91</v>
      </c>
      <c r="D33" s="165" t="s">
        <v>48</v>
      </c>
      <c r="E33" s="46" t="s">
        <v>9</v>
      </c>
      <c r="F33" s="47" t="s">
        <v>49</v>
      </c>
      <c r="G33" s="47" t="s">
        <v>50</v>
      </c>
      <c r="H33" s="38">
        <v>50000</v>
      </c>
      <c r="I33" s="38">
        <v>16000</v>
      </c>
      <c r="J33" s="16">
        <f t="shared" si="5"/>
        <v>0.32</v>
      </c>
      <c r="K33" s="4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30"/>
      <c r="B34" s="134"/>
      <c r="C34" s="164"/>
      <c r="D34" s="134"/>
      <c r="E34" s="49" t="s">
        <v>9</v>
      </c>
      <c r="F34" s="50" t="s">
        <v>51</v>
      </c>
      <c r="G34" s="50" t="s">
        <v>52</v>
      </c>
      <c r="H34" s="38">
        <v>30000</v>
      </c>
      <c r="I34" s="38">
        <v>150000</v>
      </c>
      <c r="J34" s="16">
        <f t="shared" si="5"/>
        <v>5</v>
      </c>
      <c r="K34" s="1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30"/>
      <c r="B35" s="134"/>
      <c r="C35" s="164"/>
      <c r="D35" s="134"/>
      <c r="E35" s="51" t="s">
        <v>9</v>
      </c>
      <c r="F35" s="50" t="s">
        <v>53</v>
      </c>
      <c r="G35" s="50" t="s">
        <v>54</v>
      </c>
      <c r="H35" s="38">
        <v>10000</v>
      </c>
      <c r="I35" s="37">
        <v>100000</v>
      </c>
      <c r="J35" s="16">
        <f t="shared" si="5"/>
        <v>10</v>
      </c>
      <c r="K35" s="1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30"/>
      <c r="B36" s="134"/>
      <c r="C36" s="164"/>
      <c r="D36" s="135"/>
      <c r="E36" s="127" t="s">
        <v>26</v>
      </c>
      <c r="F36" s="125"/>
      <c r="G36" s="126"/>
      <c r="H36" s="41">
        <f t="shared" ref="H36:I36" si="8">SUM(H33:H35)</f>
        <v>90000</v>
      </c>
      <c r="I36" s="41">
        <f t="shared" si="8"/>
        <v>266000</v>
      </c>
      <c r="J36" s="22">
        <f t="shared" si="5"/>
        <v>2.9555555555555557</v>
      </c>
      <c r="K36" s="4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5">
      <c r="A37" s="30"/>
      <c r="B37" s="134"/>
      <c r="C37" s="164"/>
      <c r="D37" s="156" t="s">
        <v>55</v>
      </c>
      <c r="E37" s="46" t="s">
        <v>27</v>
      </c>
      <c r="F37" s="47" t="s">
        <v>56</v>
      </c>
      <c r="G37" s="47" t="s">
        <v>57</v>
      </c>
      <c r="H37" s="52">
        <v>0</v>
      </c>
      <c r="I37" s="52">
        <v>5000</v>
      </c>
      <c r="J37" s="16" t="str">
        <f t="shared" si="5"/>
        <v>-%</v>
      </c>
      <c r="K37" s="5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5">
      <c r="A38" s="30"/>
      <c r="B38" s="134"/>
      <c r="C38" s="164"/>
      <c r="D38" s="134"/>
      <c r="E38" s="51" t="s">
        <v>27</v>
      </c>
      <c r="F38" s="50" t="s">
        <v>58</v>
      </c>
      <c r="G38" s="50" t="s">
        <v>59</v>
      </c>
      <c r="H38" s="52">
        <v>50000</v>
      </c>
      <c r="I38" s="52">
        <v>40000</v>
      </c>
      <c r="J38" s="16">
        <f t="shared" si="5"/>
        <v>0.8</v>
      </c>
      <c r="K38" s="5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5">
      <c r="A39" s="30"/>
      <c r="B39" s="134"/>
      <c r="C39" s="164"/>
      <c r="D39" s="134"/>
      <c r="E39" s="51" t="s">
        <v>27</v>
      </c>
      <c r="F39" s="50" t="s">
        <v>60</v>
      </c>
      <c r="G39" s="50" t="s">
        <v>61</v>
      </c>
      <c r="H39" s="54">
        <v>100000</v>
      </c>
      <c r="I39" s="52">
        <v>100000</v>
      </c>
      <c r="J39" s="16">
        <f t="shared" si="5"/>
        <v>1</v>
      </c>
      <c r="K39" s="5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">
      <c r="A40" s="30"/>
      <c r="B40" s="134"/>
      <c r="C40" s="164"/>
      <c r="D40" s="135"/>
      <c r="E40" s="127" t="s">
        <v>26</v>
      </c>
      <c r="F40" s="125"/>
      <c r="G40" s="126"/>
      <c r="H40" s="41">
        <f t="shared" ref="H40:I40" si="9">SUM(H37:H39)</f>
        <v>150000</v>
      </c>
      <c r="I40" s="41">
        <f t="shared" si="9"/>
        <v>145000</v>
      </c>
      <c r="J40" s="22">
        <f t="shared" si="5"/>
        <v>0.96666666666666667</v>
      </c>
      <c r="K40" s="4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">
      <c r="A41" s="30"/>
      <c r="B41" s="134"/>
      <c r="C41" s="164"/>
      <c r="D41" s="130" t="s">
        <v>47</v>
      </c>
      <c r="E41" s="125"/>
      <c r="F41" s="125"/>
      <c r="G41" s="126"/>
      <c r="H41" s="43">
        <f t="shared" ref="H41:I41" si="10">SUM(H36, H40)</f>
        <v>240000</v>
      </c>
      <c r="I41" s="43">
        <f t="shared" si="10"/>
        <v>411000</v>
      </c>
      <c r="J41" s="44">
        <f t="shared" si="5"/>
        <v>1.7124999999999999</v>
      </c>
      <c r="K41" s="4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5">
      <c r="A42" s="30"/>
      <c r="B42" s="134"/>
      <c r="C42" s="148" t="s">
        <v>62</v>
      </c>
      <c r="D42" s="148" t="s">
        <v>63</v>
      </c>
      <c r="E42" s="17" t="s">
        <v>9</v>
      </c>
      <c r="F42" s="17" t="s">
        <v>64</v>
      </c>
      <c r="G42" s="17" t="s">
        <v>65</v>
      </c>
      <c r="H42" s="14"/>
      <c r="I42" s="14"/>
      <c r="J42" s="16" t="str">
        <f t="shared" si="5"/>
        <v>-%</v>
      </c>
      <c r="K42" s="39" t="s">
        <v>68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">
      <c r="A43" s="30"/>
      <c r="B43" s="134"/>
      <c r="C43" s="134"/>
      <c r="D43" s="135"/>
      <c r="E43" s="127" t="s">
        <v>26</v>
      </c>
      <c r="F43" s="125"/>
      <c r="G43" s="126"/>
      <c r="H43" s="20">
        <f t="shared" ref="H43:I43" si="11">SUM(H42)</f>
        <v>0</v>
      </c>
      <c r="I43" s="20">
        <f t="shared" si="11"/>
        <v>0</v>
      </c>
      <c r="J43" s="22" t="str">
        <f t="shared" si="5"/>
        <v>-%</v>
      </c>
      <c r="K43" s="5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5">
      <c r="A44" s="30"/>
      <c r="B44" s="134"/>
      <c r="C44" s="134"/>
      <c r="D44" s="148" t="s">
        <v>66</v>
      </c>
      <c r="E44" s="54" t="s">
        <v>9</v>
      </c>
      <c r="F44" s="54" t="s">
        <v>64</v>
      </c>
      <c r="G44" s="54" t="s">
        <v>67</v>
      </c>
      <c r="H44" s="56"/>
      <c r="I44" s="56"/>
      <c r="J44" s="16" t="str">
        <f t="shared" si="5"/>
        <v>-%</v>
      </c>
      <c r="K44" s="39" t="s">
        <v>68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5">
      <c r="A45" s="30"/>
      <c r="B45" s="134"/>
      <c r="C45" s="134"/>
      <c r="D45" s="134"/>
      <c r="E45" s="54" t="s">
        <v>9</v>
      </c>
      <c r="F45" s="54" t="s">
        <v>69</v>
      </c>
      <c r="G45" s="54" t="s">
        <v>70</v>
      </c>
      <c r="H45" s="56"/>
      <c r="I45" s="56"/>
      <c r="J45" s="16" t="str">
        <f t="shared" si="5"/>
        <v>-%</v>
      </c>
      <c r="K45" s="5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">
      <c r="A46" s="30"/>
      <c r="B46" s="134"/>
      <c r="C46" s="134"/>
      <c r="D46" s="135"/>
      <c r="E46" s="127" t="s">
        <v>26</v>
      </c>
      <c r="F46" s="125"/>
      <c r="G46" s="126"/>
      <c r="H46" s="20">
        <f t="shared" ref="H46:I46" si="12">SUM(H44:H45)</f>
        <v>0</v>
      </c>
      <c r="I46" s="20">
        <f t="shared" si="12"/>
        <v>0</v>
      </c>
      <c r="J46" s="22" t="str">
        <f t="shared" si="5"/>
        <v>-%</v>
      </c>
      <c r="K46" s="5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5">
      <c r="A47" s="30"/>
      <c r="B47" s="134"/>
      <c r="C47" s="134"/>
      <c r="D47" s="148" t="s">
        <v>71</v>
      </c>
      <c r="E47" s="54" t="s">
        <v>9</v>
      </c>
      <c r="F47" s="54" t="s">
        <v>72</v>
      </c>
      <c r="G47" s="54" t="s">
        <v>73</v>
      </c>
      <c r="H47" s="56"/>
      <c r="I47" s="56"/>
      <c r="J47" s="16" t="str">
        <f t="shared" si="5"/>
        <v>-%</v>
      </c>
      <c r="K47" s="39" t="s">
        <v>74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">
      <c r="A48" s="30"/>
      <c r="B48" s="134"/>
      <c r="C48" s="134"/>
      <c r="D48" s="135"/>
      <c r="E48" s="127" t="s">
        <v>26</v>
      </c>
      <c r="F48" s="125"/>
      <c r="G48" s="126"/>
      <c r="H48" s="20">
        <f t="shared" ref="H48:I48" si="13">SUM(H47)</f>
        <v>0</v>
      </c>
      <c r="I48" s="20">
        <f t="shared" si="13"/>
        <v>0</v>
      </c>
      <c r="J48" s="22" t="str">
        <f t="shared" si="5"/>
        <v>-%</v>
      </c>
      <c r="K48" s="4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">
      <c r="A49" s="30"/>
      <c r="B49" s="134"/>
      <c r="C49" s="135"/>
      <c r="D49" s="130" t="s">
        <v>47</v>
      </c>
      <c r="E49" s="125"/>
      <c r="F49" s="125"/>
      <c r="G49" s="126"/>
      <c r="H49" s="57">
        <f t="shared" ref="H49:I49" si="14">SUM(H43, H46, H48)</f>
        <v>0</v>
      </c>
      <c r="I49" s="57">
        <f t="shared" si="14"/>
        <v>0</v>
      </c>
      <c r="J49" s="44" t="str">
        <f t="shared" si="5"/>
        <v>-%</v>
      </c>
      <c r="K49" s="4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5">
      <c r="A50" s="30"/>
      <c r="B50" s="134"/>
      <c r="C50" s="161" t="s">
        <v>75</v>
      </c>
      <c r="D50" s="161" t="s">
        <v>63</v>
      </c>
      <c r="E50" s="58" t="s">
        <v>29</v>
      </c>
      <c r="F50" s="58" t="s">
        <v>64</v>
      </c>
      <c r="G50" s="58" t="s">
        <v>76</v>
      </c>
      <c r="H50" s="59"/>
      <c r="I50" s="59"/>
      <c r="J50" s="16" t="str">
        <f t="shared" si="5"/>
        <v>-%</v>
      </c>
      <c r="K50" s="58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</row>
    <row r="51" spans="1:29" ht="12.5">
      <c r="A51" s="30"/>
      <c r="B51" s="134"/>
      <c r="C51" s="134"/>
      <c r="D51" s="134"/>
      <c r="E51" s="58" t="s">
        <v>29</v>
      </c>
      <c r="F51" s="58" t="s">
        <v>69</v>
      </c>
      <c r="G51" s="58" t="s">
        <v>76</v>
      </c>
      <c r="H51" s="59"/>
      <c r="I51" s="59"/>
      <c r="J51" s="16" t="str">
        <f t="shared" si="5"/>
        <v>-%</v>
      </c>
      <c r="K51" s="61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</row>
    <row r="52" spans="1:29" ht="13">
      <c r="A52" s="30"/>
      <c r="B52" s="134"/>
      <c r="C52" s="134"/>
      <c r="D52" s="135"/>
      <c r="E52" s="124" t="s">
        <v>26</v>
      </c>
      <c r="F52" s="125"/>
      <c r="G52" s="126"/>
      <c r="H52" s="62">
        <f t="shared" ref="H52:I52" si="15">SUM(H50:H51)</f>
        <v>0</v>
      </c>
      <c r="I52" s="62">
        <f t="shared" si="15"/>
        <v>0</v>
      </c>
      <c r="J52" s="22" t="str">
        <f t="shared" si="5"/>
        <v>-%</v>
      </c>
      <c r="K52" s="63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</row>
    <row r="53" spans="1:29" ht="13">
      <c r="A53" s="30"/>
      <c r="B53" s="134"/>
      <c r="C53" s="135"/>
      <c r="D53" s="130" t="s">
        <v>47</v>
      </c>
      <c r="E53" s="125"/>
      <c r="F53" s="125"/>
      <c r="G53" s="126"/>
      <c r="H53" s="57">
        <f t="shared" ref="H53:I53" si="16">SUM(H52)</f>
        <v>0</v>
      </c>
      <c r="I53" s="57">
        <f t="shared" si="16"/>
        <v>0</v>
      </c>
      <c r="J53" s="44" t="str">
        <f t="shared" si="5"/>
        <v>-%</v>
      </c>
      <c r="K53" s="45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</row>
    <row r="54" spans="1:29" ht="12.5">
      <c r="A54" s="30"/>
      <c r="B54" s="134"/>
      <c r="C54" s="161" t="s">
        <v>77</v>
      </c>
      <c r="D54" s="161" t="s">
        <v>63</v>
      </c>
      <c r="E54" s="58" t="s">
        <v>27</v>
      </c>
      <c r="F54" s="58" t="s">
        <v>64</v>
      </c>
      <c r="G54" s="58" t="s">
        <v>78</v>
      </c>
      <c r="H54" s="59"/>
      <c r="I54" s="59"/>
      <c r="J54" s="16" t="str">
        <f t="shared" si="5"/>
        <v>-%</v>
      </c>
      <c r="K54" s="65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</row>
    <row r="55" spans="1:29" ht="13">
      <c r="A55" s="30"/>
      <c r="B55" s="134"/>
      <c r="C55" s="134"/>
      <c r="D55" s="135"/>
      <c r="E55" s="124" t="s">
        <v>26</v>
      </c>
      <c r="F55" s="125"/>
      <c r="G55" s="126"/>
      <c r="H55" s="62">
        <f t="shared" ref="H55:I55" si="17">SUM(H54)</f>
        <v>0</v>
      </c>
      <c r="I55" s="62">
        <f t="shared" si="17"/>
        <v>0</v>
      </c>
      <c r="J55" s="22" t="str">
        <f t="shared" si="5"/>
        <v>-%</v>
      </c>
      <c r="K55" s="6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5">
      <c r="A56" s="30"/>
      <c r="B56" s="134"/>
      <c r="C56" s="134"/>
      <c r="D56" s="161" t="s">
        <v>79</v>
      </c>
      <c r="E56" s="67" t="s">
        <v>27</v>
      </c>
      <c r="F56" s="67" t="s">
        <v>72</v>
      </c>
      <c r="G56" s="67" t="s">
        <v>80</v>
      </c>
      <c r="H56" s="68"/>
      <c r="I56" s="68"/>
      <c r="J56" s="16" t="str">
        <f t="shared" si="5"/>
        <v>-%</v>
      </c>
      <c r="K56" s="39" t="s">
        <v>74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">
      <c r="A57" s="30"/>
      <c r="B57" s="134"/>
      <c r="C57" s="134"/>
      <c r="D57" s="135"/>
      <c r="E57" s="124" t="s">
        <v>26</v>
      </c>
      <c r="F57" s="125"/>
      <c r="G57" s="126"/>
      <c r="H57" s="69">
        <f t="shared" ref="H57:I57" si="18">SUM(H56)</f>
        <v>0</v>
      </c>
      <c r="I57" s="69">
        <f t="shared" si="18"/>
        <v>0</v>
      </c>
      <c r="J57" s="22" t="str">
        <f t="shared" si="5"/>
        <v>-%</v>
      </c>
      <c r="K57" s="7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">
      <c r="A58" s="30"/>
      <c r="B58" s="134"/>
      <c r="C58" s="135"/>
      <c r="D58" s="130" t="s">
        <v>47</v>
      </c>
      <c r="E58" s="125"/>
      <c r="F58" s="125"/>
      <c r="G58" s="126"/>
      <c r="H58" s="57">
        <f t="shared" ref="H58:I58" si="19">SUM(H55, H57)</f>
        <v>0</v>
      </c>
      <c r="I58" s="57">
        <f t="shared" si="19"/>
        <v>0</v>
      </c>
      <c r="J58" s="44" t="str">
        <f t="shared" si="5"/>
        <v>-%</v>
      </c>
      <c r="K58" s="45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</row>
    <row r="59" spans="1:29" ht="13">
      <c r="A59" s="30"/>
      <c r="B59" s="135"/>
      <c r="C59" s="167" t="s">
        <v>33</v>
      </c>
      <c r="D59" s="125"/>
      <c r="E59" s="125"/>
      <c r="F59" s="125"/>
      <c r="G59" s="126"/>
      <c r="H59" s="71">
        <f t="shared" ref="H59:I59" si="20">SUM(H32, H41, H49, H53, H58)</f>
        <v>380000</v>
      </c>
      <c r="I59" s="71">
        <f t="shared" si="20"/>
        <v>616000</v>
      </c>
      <c r="J59" s="26">
        <f t="shared" si="5"/>
        <v>1.6210526315789473</v>
      </c>
      <c r="K59" s="72" t="s">
        <v>81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">
      <c r="A65" s="1"/>
      <c r="B65" s="1"/>
      <c r="C65" s="1"/>
      <c r="D65" s="1"/>
      <c r="E65" s="1"/>
      <c r="F65" s="1"/>
      <c r="G65" s="13" t="s">
        <v>33</v>
      </c>
      <c r="H65" s="73" t="s">
        <v>82</v>
      </c>
      <c r="I65" s="74" t="s">
        <v>83</v>
      </c>
      <c r="J65" s="75" t="s">
        <v>84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">
      <c r="A66" s="1"/>
      <c r="B66" s="1"/>
      <c r="C66" s="1"/>
      <c r="D66" s="1"/>
      <c r="E66" s="1"/>
      <c r="F66" s="60"/>
      <c r="G66" s="76" t="s">
        <v>0</v>
      </c>
      <c r="H66" s="14">
        <f t="shared" ref="H66:I66" si="21">H23</f>
        <v>2396000</v>
      </c>
      <c r="I66" s="14">
        <f t="shared" si="21"/>
        <v>2550000</v>
      </c>
      <c r="J66" s="16">
        <f t="shared" ref="J66:J68" si="22">IFERROR(I66/H66,"-%")</f>
        <v>1.0642737896494157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">
      <c r="A67" s="1"/>
      <c r="B67" s="1"/>
      <c r="C67" s="1"/>
      <c r="D67" s="1"/>
      <c r="E67" s="1"/>
      <c r="F67" s="60"/>
      <c r="G67" s="76" t="s">
        <v>34</v>
      </c>
      <c r="H67" s="14">
        <f t="shared" ref="H67:I67" si="23">H59</f>
        <v>380000</v>
      </c>
      <c r="I67" s="14">
        <f t="shared" si="23"/>
        <v>616000</v>
      </c>
      <c r="J67" s="16">
        <f t="shared" si="22"/>
        <v>1.6210526315789473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">
      <c r="A68" s="1"/>
      <c r="B68" s="1"/>
      <c r="C68" s="1"/>
      <c r="D68" s="1"/>
      <c r="E68" s="1"/>
      <c r="F68" s="60"/>
      <c r="G68" s="77" t="s">
        <v>85</v>
      </c>
      <c r="H68" s="78">
        <f t="shared" ref="H68:I68" si="24">H66-H67</f>
        <v>2016000</v>
      </c>
      <c r="I68" s="78">
        <f t="shared" si="24"/>
        <v>1934000</v>
      </c>
      <c r="J68" s="79">
        <f t="shared" si="22"/>
        <v>0.95932539682539686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5">
      <c r="A69" s="1"/>
      <c r="B69" s="1"/>
      <c r="C69" s="1"/>
      <c r="D69" s="1"/>
      <c r="E69" s="1"/>
      <c r="F69" s="60"/>
      <c r="G69" s="60"/>
      <c r="H69" s="60"/>
      <c r="I69" s="6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">
      <c r="A73" s="1"/>
      <c r="B73" s="1"/>
      <c r="C73" s="1"/>
      <c r="D73" s="1"/>
      <c r="E73" s="1"/>
      <c r="F73" s="1"/>
      <c r="G73" s="13" t="s">
        <v>9</v>
      </c>
      <c r="H73" s="73" t="s">
        <v>82</v>
      </c>
      <c r="I73" s="74" t="s">
        <v>83</v>
      </c>
      <c r="J73" s="75" t="s">
        <v>84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">
      <c r="A74" s="1"/>
      <c r="B74" s="1"/>
      <c r="C74" s="1"/>
      <c r="D74" s="1"/>
      <c r="E74" s="1"/>
      <c r="F74" s="1"/>
      <c r="G74" s="76" t="s">
        <v>0</v>
      </c>
      <c r="H74" s="14">
        <f t="shared" ref="H74:I74" si="25">H12</f>
        <v>396000</v>
      </c>
      <c r="I74" s="14">
        <f t="shared" si="25"/>
        <v>550000</v>
      </c>
      <c r="J74" s="80">
        <f t="shared" ref="J74:J75" si="26">IFERROR(I74/H74,"-%")</f>
        <v>1.3888888888888888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">
      <c r="A75" s="1"/>
      <c r="B75" s="1"/>
      <c r="C75" s="1"/>
      <c r="D75" s="1"/>
      <c r="E75" s="1"/>
      <c r="F75" s="1"/>
      <c r="G75" s="76" t="s">
        <v>34</v>
      </c>
      <c r="H75" s="14">
        <f>SUMIF(E25:E59, "학생", H25:H59)</f>
        <v>230000</v>
      </c>
      <c r="I75" s="14">
        <f>SUMIF(E25:E59, "학생", I25:I59)</f>
        <v>471000</v>
      </c>
      <c r="J75" s="80">
        <f t="shared" si="26"/>
        <v>2.0478260869565217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">
      <c r="A76" s="1"/>
      <c r="B76" s="1"/>
      <c r="C76" s="1"/>
      <c r="D76" s="1"/>
      <c r="E76" s="1"/>
      <c r="F76" s="1"/>
      <c r="G76" s="77" t="s">
        <v>85</v>
      </c>
      <c r="H76" s="78">
        <f t="shared" ref="H76:I76" si="27">H74-H75</f>
        <v>166000</v>
      </c>
      <c r="I76" s="78">
        <f t="shared" si="27"/>
        <v>79000</v>
      </c>
      <c r="J76" s="81">
        <f>IFERROR(I76/H76, "%")</f>
        <v>0.4759036144578313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">
      <c r="A78" s="1"/>
      <c r="B78" s="1"/>
      <c r="C78" s="1"/>
      <c r="D78" s="1"/>
      <c r="E78" s="1"/>
      <c r="F78" s="1"/>
      <c r="G78" s="13" t="s">
        <v>27</v>
      </c>
      <c r="H78" s="73" t="s">
        <v>82</v>
      </c>
      <c r="I78" s="74" t="s">
        <v>83</v>
      </c>
      <c r="J78" s="75" t="s">
        <v>84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">
      <c r="A79" s="1"/>
      <c r="B79" s="1"/>
      <c r="C79" s="1"/>
      <c r="D79" s="1"/>
      <c r="E79" s="1"/>
      <c r="F79" s="1"/>
      <c r="G79" s="76" t="s">
        <v>0</v>
      </c>
      <c r="H79" s="14">
        <f t="shared" ref="H79:I79" si="28">H18</f>
        <v>1000000</v>
      </c>
      <c r="I79" s="14">
        <f t="shared" si="28"/>
        <v>1000000</v>
      </c>
      <c r="J79" s="16">
        <f t="shared" ref="J79:J80" si="29">IFERROR(I79/H79,"-%")</f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">
      <c r="A80" s="1"/>
      <c r="B80" s="1"/>
      <c r="C80" s="1"/>
      <c r="D80" s="1"/>
      <c r="E80" s="1"/>
      <c r="F80" s="1"/>
      <c r="G80" s="76" t="s">
        <v>34</v>
      </c>
      <c r="H80" s="14">
        <f>SUMIF(E25:E59, "본회계", H25:H59)</f>
        <v>150000</v>
      </c>
      <c r="I80" s="14">
        <f>SUMIF(E25:E59, "본회계", I25:I59)</f>
        <v>145000</v>
      </c>
      <c r="J80" s="16">
        <f t="shared" si="29"/>
        <v>0.96666666666666667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">
      <c r="A81" s="1"/>
      <c r="B81" s="1"/>
      <c r="C81" s="1"/>
      <c r="D81" s="1"/>
      <c r="E81" s="1"/>
      <c r="F81" s="1"/>
      <c r="G81" s="77" t="s">
        <v>85</v>
      </c>
      <c r="H81" s="78">
        <f t="shared" ref="H81:I81" si="30">H79-H80</f>
        <v>850000</v>
      </c>
      <c r="I81" s="78">
        <f t="shared" si="30"/>
        <v>855000</v>
      </c>
      <c r="J81" s="79">
        <f>I81/H81</f>
        <v>1.0058823529411764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">
      <c r="A83" s="1"/>
      <c r="B83" s="1"/>
      <c r="C83" s="1"/>
      <c r="D83" s="1"/>
      <c r="E83" s="1"/>
      <c r="F83" s="1"/>
      <c r="G83" s="13" t="s">
        <v>29</v>
      </c>
      <c r="H83" s="73" t="s">
        <v>82</v>
      </c>
      <c r="I83" s="74" t="s">
        <v>83</v>
      </c>
      <c r="J83" s="75" t="s">
        <v>84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">
      <c r="A84" s="1"/>
      <c r="B84" s="1"/>
      <c r="C84" s="1"/>
      <c r="D84" s="1"/>
      <c r="E84" s="1"/>
      <c r="F84" s="1"/>
      <c r="G84" s="76" t="s">
        <v>0</v>
      </c>
      <c r="H84" s="14">
        <f t="shared" ref="H84:I84" si="31">H22</f>
        <v>1000000</v>
      </c>
      <c r="I84" s="14">
        <f t="shared" si="31"/>
        <v>1000000</v>
      </c>
      <c r="J84" s="16">
        <f t="shared" ref="J84:J85" si="32">IFERROR(I84/H84,"-%")</f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">
      <c r="A85" s="1"/>
      <c r="B85" s="1"/>
      <c r="C85" s="1"/>
      <c r="D85" s="1"/>
      <c r="E85" s="1"/>
      <c r="F85" s="1"/>
      <c r="G85" s="76" t="s">
        <v>34</v>
      </c>
      <c r="H85" s="14">
        <f>SUMIF(E25:E59, "자치", H25:H59)</f>
        <v>0</v>
      </c>
      <c r="I85" s="14">
        <f>SUMIF(E25:E59, "자치", I25:I59)</f>
        <v>0</v>
      </c>
      <c r="J85" s="13" t="str">
        <f t="shared" si="32"/>
        <v>-%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">
      <c r="A86" s="1"/>
      <c r="B86" s="1"/>
      <c r="C86" s="1"/>
      <c r="D86" s="1"/>
      <c r="E86" s="1"/>
      <c r="F86" s="1"/>
      <c r="G86" s="77" t="s">
        <v>85</v>
      </c>
      <c r="H86" s="78">
        <f t="shared" ref="H86:I86" si="33">H84-H85</f>
        <v>1000000</v>
      </c>
      <c r="I86" s="78">
        <f t="shared" si="33"/>
        <v>1000000</v>
      </c>
      <c r="J86" s="79">
        <f>I86/H86</f>
        <v>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</sheetData>
  <mergeCells count="42">
    <mergeCell ref="C27:C32"/>
    <mergeCell ref="C33:C41"/>
    <mergeCell ref="D33:D36"/>
    <mergeCell ref="E36:G36"/>
    <mergeCell ref="B27:B59"/>
    <mergeCell ref="C42:C49"/>
    <mergeCell ref="C50:C53"/>
    <mergeCell ref="C54:C58"/>
    <mergeCell ref="D27:D29"/>
    <mergeCell ref="E29:G29"/>
    <mergeCell ref="D32:G32"/>
    <mergeCell ref="D41:G41"/>
    <mergeCell ref="D56:D57"/>
    <mergeCell ref="E57:G57"/>
    <mergeCell ref="D58:G58"/>
    <mergeCell ref="C59:G59"/>
    <mergeCell ref="D53:G53"/>
    <mergeCell ref="D54:D55"/>
    <mergeCell ref="E55:G55"/>
    <mergeCell ref="D3:K3"/>
    <mergeCell ref="D5:D23"/>
    <mergeCell ref="E5:E12"/>
    <mergeCell ref="F12:G12"/>
    <mergeCell ref="E13:E18"/>
    <mergeCell ref="F18:G18"/>
    <mergeCell ref="E19:E22"/>
    <mergeCell ref="D30:D31"/>
    <mergeCell ref="E31:G31"/>
    <mergeCell ref="F22:G22"/>
    <mergeCell ref="E23:G23"/>
    <mergeCell ref="B25:K25"/>
    <mergeCell ref="D47:D48"/>
    <mergeCell ref="E48:G48"/>
    <mergeCell ref="D49:G49"/>
    <mergeCell ref="D50:D52"/>
    <mergeCell ref="E52:G52"/>
    <mergeCell ref="D37:D40"/>
    <mergeCell ref="E40:G40"/>
    <mergeCell ref="D42:D43"/>
    <mergeCell ref="E43:G43"/>
    <mergeCell ref="D44:D46"/>
    <mergeCell ref="E46:G46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기층 기구</vt:lpstr>
      <vt:lpstr>중앙회계 지원 대상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신규섭</cp:lastModifiedBy>
  <dcterms:modified xsi:type="dcterms:W3CDTF">2022-03-22T05:48:36Z</dcterms:modified>
</cp:coreProperties>
</file>