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wnloads\동연\"/>
    </mc:Choice>
  </mc:AlternateContent>
  <xr:revisionPtr revIDLastSave="0" documentId="13_ncr:1_{B1BD7AA0-6827-49AA-BCC6-4019F0AE31B7}" xr6:coauthVersionLast="36" xr6:coauthVersionMax="36" xr10:uidLastSave="{00000000-0000-0000-0000-000000000000}"/>
  <bookViews>
    <workbookView xWindow="0" yWindow="0" windowWidth="12510" windowHeight="12090" xr2:uid="{00000000-000D-0000-FFFF-FFFF00000000}"/>
  </bookViews>
  <sheets>
    <sheet name="결산" sheetId="3" r:id="rId1"/>
  </sheets>
  <calcPr calcId="191029"/>
</workbook>
</file>

<file path=xl/calcChain.xml><?xml version="1.0" encoding="utf-8"?>
<calcChain xmlns="http://schemas.openxmlformats.org/spreadsheetml/2006/main">
  <c r="I21" i="3" l="1"/>
  <c r="H90" i="3" l="1"/>
  <c r="H85" i="3"/>
  <c r="I67" i="3" l="1"/>
  <c r="I66" i="3"/>
  <c r="I63" i="3"/>
  <c r="I58" i="3"/>
  <c r="J63" i="3" s="1"/>
  <c r="I49" i="3"/>
  <c r="I50" i="3" s="1"/>
  <c r="J50" i="3" s="1"/>
  <c r="I33" i="3"/>
  <c r="J33" i="3" s="1"/>
  <c r="I30" i="3"/>
  <c r="J30" i="3" s="1"/>
  <c r="I28" i="3"/>
  <c r="J28" i="3" s="1"/>
  <c r="I7" i="3"/>
  <c r="I6" i="3"/>
  <c r="I8" i="3"/>
  <c r="H83" i="3" s="1"/>
  <c r="H94" i="3"/>
  <c r="H89" i="3"/>
  <c r="I20" i="3"/>
  <c r="H93" i="3" s="1"/>
  <c r="I15" i="3"/>
  <c r="H88" i="3"/>
  <c r="H84" i="3"/>
  <c r="J67" i="3"/>
  <c r="I62" i="3"/>
  <c r="I54" i="3"/>
  <c r="I53" i="3"/>
  <c r="I44" i="3"/>
  <c r="I40" i="3"/>
  <c r="I41" i="3" s="1"/>
  <c r="I32" i="3"/>
  <c r="J29" i="3"/>
  <c r="J31" i="3"/>
  <c r="J32" i="3"/>
  <c r="J34" i="3"/>
  <c r="J35" i="3"/>
  <c r="J36" i="3"/>
  <c r="J37" i="3"/>
  <c r="J38" i="3"/>
  <c r="J39" i="3"/>
  <c r="J40" i="3"/>
  <c r="J42" i="3"/>
  <c r="J43" i="3"/>
  <c r="J44" i="3"/>
  <c r="J45" i="3"/>
  <c r="J46" i="3"/>
  <c r="J47" i="3"/>
  <c r="J48" i="3"/>
  <c r="J51" i="3"/>
  <c r="J52" i="3"/>
  <c r="J53" i="3"/>
  <c r="J54" i="3"/>
  <c r="J55" i="3"/>
  <c r="J56" i="3"/>
  <c r="J57" i="3"/>
  <c r="J59" i="3"/>
  <c r="J60" i="3"/>
  <c r="J61" i="3"/>
  <c r="J64" i="3"/>
  <c r="J65" i="3"/>
  <c r="J66" i="3"/>
  <c r="J26" i="3"/>
  <c r="J27" i="3"/>
  <c r="J25" i="3"/>
  <c r="J49" i="3" l="1"/>
  <c r="I68" i="3"/>
  <c r="J41" i="3"/>
  <c r="H75" i="3"/>
  <c r="J58" i="3"/>
  <c r="J62" i="3"/>
  <c r="H76" i="3" l="1"/>
  <c r="H77" i="3" s="1"/>
  <c r="J68" i="3"/>
  <c r="H95" i="3"/>
</calcChain>
</file>

<file path=xl/sharedStrings.xml><?xml version="1.0" encoding="utf-8"?>
<sst xmlns="http://schemas.openxmlformats.org/spreadsheetml/2006/main" count="202" uniqueCount="123">
  <si>
    <t>본회계</t>
  </si>
  <si>
    <t>지출</t>
  </si>
  <si>
    <t>BB</t>
  </si>
  <si>
    <t>BC</t>
  </si>
  <si>
    <t>C5</t>
  </si>
  <si>
    <t>F3</t>
  </si>
  <si>
    <t>E2</t>
  </si>
  <si>
    <t>F2</t>
  </si>
  <si>
    <t>C4</t>
  </si>
  <si>
    <t>B1</t>
  </si>
  <si>
    <t>C6</t>
  </si>
  <si>
    <t>A3</t>
  </si>
  <si>
    <t>H1</t>
  </si>
  <si>
    <t>F1</t>
  </si>
  <si>
    <t>A2</t>
  </si>
  <si>
    <t>AB</t>
  </si>
  <si>
    <t>C1</t>
  </si>
  <si>
    <t>A1</t>
  </si>
  <si>
    <t>C3</t>
  </si>
  <si>
    <t>F4</t>
  </si>
  <si>
    <t>수입</t>
  </si>
  <si>
    <t>기구명</t>
  </si>
  <si>
    <t>출처</t>
  </si>
  <si>
    <t>항목</t>
  </si>
  <si>
    <t>코드</t>
  </si>
  <si>
    <t>당해년도 예산</t>
  </si>
  <si>
    <t>결산</t>
  </si>
  <si>
    <t>비율</t>
  </si>
  <si>
    <t>비고</t>
  </si>
  <si>
    <t>KAIST 학부 동아리연합회</t>
  </si>
  <si>
    <t>학생</t>
  </si>
  <si>
    <t>중앙회계 지원금</t>
  </si>
  <si>
    <t>AA</t>
  </si>
  <si>
    <t>학생 이월금</t>
  </si>
  <si>
    <t>예금결산이자</t>
  </si>
  <si>
    <t>AC</t>
  </si>
  <si>
    <t>계</t>
  </si>
  <si>
    <t>동아리연합회 사업 지원</t>
  </si>
  <si>
    <t>BA</t>
  </si>
  <si>
    <t>환수 동아리지원금 이월금</t>
  </si>
  <si>
    <t>동아리지원금 환수</t>
  </si>
  <si>
    <t>정재승 교수님 기부금</t>
  </si>
  <si>
    <t>BD</t>
  </si>
  <si>
    <t>LT 지원금</t>
  </si>
  <si>
    <t>BE</t>
  </si>
  <si>
    <t>동아리 소개백서 지원금</t>
  </si>
  <si>
    <t>BF</t>
  </si>
  <si>
    <t>자치</t>
  </si>
  <si>
    <t>동아리연합회비 이월금</t>
  </si>
  <si>
    <t>CA</t>
  </si>
  <si>
    <t>동아리연합회비</t>
  </si>
  <si>
    <t>CB</t>
  </si>
  <si>
    <t>CC</t>
  </si>
  <si>
    <t>동아리 소개백서 광고비</t>
  </si>
  <si>
    <t>CD</t>
  </si>
  <si>
    <t>총계</t>
  </si>
  <si>
    <t>담당</t>
  </si>
  <si>
    <t>소항목</t>
  </si>
  <si>
    <t>세부항목</t>
  </si>
  <si>
    <t>비상대책위원장</t>
  </si>
  <si>
    <t>비상대책위원회(집행부) 회의비</t>
  </si>
  <si>
    <t>집행부원 모집 홍보</t>
  </si>
  <si>
    <t>의결기구</t>
  </si>
  <si>
    <t>회의비</t>
  </si>
  <si>
    <t>동아리연합회 집행부 LT</t>
  </si>
  <si>
    <t>J1</t>
  </si>
  <si>
    <t>합계</t>
  </si>
  <si>
    <t>사무국</t>
  </si>
  <si>
    <t>사무실 유지보수</t>
  </si>
  <si>
    <t>사무용품 구매</t>
  </si>
  <si>
    <t>복사기 임대료</t>
  </si>
  <si>
    <t>C2</t>
  </si>
  <si>
    <t>-</t>
  </si>
  <si>
    <t>복합기 토너 구매</t>
  </si>
  <si>
    <t>사무용 컴퓨터, 주변기기 구매</t>
  </si>
  <si>
    <t>동아리연합회 사무실 가구 구매</t>
  </si>
  <si>
    <t>사무실 용품 구매</t>
  </si>
  <si>
    <t>관리국</t>
  </si>
  <si>
    <t>동아리방 재배치</t>
  </si>
  <si>
    <t>2022 동아리방 이사비용</t>
  </si>
  <si>
    <t>E1</t>
  </si>
  <si>
    <t>이사 중 손망실 물품 지원</t>
  </si>
  <si>
    <t>공간 개선</t>
  </si>
  <si>
    <t>등록취소 동아리방 물품 폐기</t>
  </si>
  <si>
    <t>동아리방 도어락 수리</t>
  </si>
  <si>
    <t>공용공간 개선 사업</t>
  </si>
  <si>
    <t>동아리연합회 창고 개선 사업</t>
  </si>
  <si>
    <t>기획국</t>
  </si>
  <si>
    <t>동아리 소개백서 발행</t>
  </si>
  <si>
    <t>K1</t>
  </si>
  <si>
    <t>K2</t>
  </si>
  <si>
    <t>회계담당자</t>
  </si>
  <si>
    <t>회비 관리</t>
  </si>
  <si>
    <t>동아리연합회비 환급</t>
  </si>
  <si>
    <t>G1</t>
  </si>
  <si>
    <t>활동비 지급</t>
  </si>
  <si>
    <t>G2</t>
  </si>
  <si>
    <t>금융 수수료</t>
  </si>
  <si>
    <t>G3</t>
  </si>
  <si>
    <t>통장정리</t>
  </si>
  <si>
    <t>거래내역 지출 코드용</t>
  </si>
  <si>
    <t>통장정리 (동연 법인통장간 이체)</t>
  </si>
  <si>
    <t>H2</t>
  </si>
  <si>
    <t>H3</t>
  </si>
  <si>
    <t>동아리 도서 구입</t>
  </si>
  <si>
    <t>동아리 도서 구입비</t>
  </si>
  <si>
    <t>I1</t>
  </si>
  <si>
    <t>동아리 도서 구입 예비비</t>
  </si>
  <si>
    <t>I2</t>
  </si>
  <si>
    <t>전체 대항목 총계</t>
  </si>
  <si>
    <t>당해년도</t>
  </si>
  <si>
    <t>잔액</t>
  </si>
  <si>
    <r>
      <t>2021</t>
    </r>
    <r>
      <rPr>
        <sz val="10"/>
        <color rgb="FF000000"/>
        <rFont val="맑은 고딕"/>
        <family val="3"/>
        <charset val="129"/>
      </rPr>
      <t>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하반기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활동비, 2022년 상반기 활동비 일부</t>
    </r>
    <phoneticPr fontId="6" type="noConversion"/>
  </si>
  <si>
    <r>
      <t>지급</t>
    </r>
    <r>
      <rPr>
        <sz val="10"/>
        <color rgb="FF000000"/>
        <rFont val="맑은 고딕"/>
        <family val="2"/>
        <charset val="129"/>
      </rPr>
      <t xml:space="preserve"> 지연</t>
    </r>
    <phoneticPr fontId="6" type="noConversion"/>
  </si>
  <si>
    <t>미집행</t>
    <phoneticPr fontId="6" type="noConversion"/>
  </si>
  <si>
    <t>자치</t>
    <phoneticPr fontId="6" type="noConversion"/>
  </si>
  <si>
    <r>
      <rPr>
        <sz val="10"/>
        <color rgb="FF000000"/>
        <rFont val="맑은 고딕"/>
        <family val="2"/>
        <charset val="129"/>
      </rPr>
      <t>지급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지연</t>
    </r>
    <phoneticPr fontId="6" type="noConversion"/>
  </si>
  <si>
    <r>
      <t>사비지출 금융수수료</t>
    </r>
    <r>
      <rPr>
        <sz val="10"/>
        <color rgb="FF000000"/>
        <rFont val="맑은 고딕"/>
        <family val="2"/>
        <charset val="129"/>
      </rPr>
      <t xml:space="preserve"> 4400원에 대한 학생회계로의 이체가 이루어지지 않음</t>
    </r>
    <phoneticPr fontId="6" type="noConversion"/>
  </si>
  <si>
    <r>
      <rPr>
        <sz val="10"/>
        <color rgb="FF000000"/>
        <rFont val="맑은 고딕"/>
        <family val="2"/>
        <charset val="129"/>
      </rPr>
      <t>사비지출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금융수수료</t>
    </r>
    <r>
      <rPr>
        <sz val="10"/>
        <color rgb="FF000000"/>
        <rFont val="Arial"/>
        <family val="2"/>
      </rPr>
      <t xml:space="preserve"> 4400</t>
    </r>
    <r>
      <rPr>
        <sz val="10"/>
        <color rgb="FF000000"/>
        <rFont val="맑은 고딕"/>
        <family val="2"/>
        <charset val="129"/>
      </rPr>
      <t>원에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대한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학생회계로의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이체가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이루어지지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않음</t>
    </r>
    <phoneticPr fontId="6" type="noConversion"/>
  </si>
  <si>
    <t>운영위원회 / 확대운영위원회 / 전체동아리대표자회의</t>
    <phoneticPr fontId="6" type="noConversion"/>
  </si>
  <si>
    <r>
      <rPr>
        <sz val="10"/>
        <color rgb="FF000000"/>
        <rFont val="맑은 고딕"/>
        <family val="3"/>
        <charset val="129"/>
      </rPr>
      <t>동아리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소개백서</t>
    </r>
    <phoneticPr fontId="6" type="noConversion"/>
  </si>
  <si>
    <t>비상대책위원회</t>
    <phoneticPr fontId="6" type="noConversion"/>
  </si>
  <si>
    <r>
      <t xml:space="preserve">KAIST </t>
    </r>
    <r>
      <rPr>
        <sz val="10"/>
        <color rgb="FF000000"/>
        <rFont val="맑은 고딕"/>
        <family val="3"/>
        <charset val="129"/>
      </rPr>
      <t>학부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동아리연합회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</si>
</sst>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 x14ac:knownFonts="1">
    <font>
      <sz val="10"/>
      <color rgb="FF000000"/>
      <name val="맑은 고딕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맑은 고딕"/>
      <family val="3"/>
      <charset val="129"/>
    </font>
    <font>
      <b/>
      <sz val="10"/>
      <color theme="1"/>
      <name val="Arial"/>
      <family val="2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2"/>
      <charset val="129"/>
    </font>
    <font>
      <sz val="10"/>
      <color rgb="FF000000"/>
      <name val="Arial"/>
      <family val="2"/>
      <charset val="129"/>
    </font>
    <font>
      <sz val="10"/>
      <color rgb="FF000000"/>
      <name val="Arial"/>
      <family val="3"/>
      <charset val="129"/>
    </font>
  </fonts>
  <fills count="21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B7E1C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" fillId="3" borderId="1" xfId="0" applyFont="1" applyFill="1" applyBorder="1" applyAlignment="1">
      <alignment horizontal="center" wrapText="1"/>
    </xf>
    <xf numFmtId="176" fontId="3" fillId="4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3" fillId="4" borderId="2" xfId="0" applyNumberFormat="1" applyFont="1" applyFill="1" applyBorder="1" applyAlignment="1">
      <alignment horizontal="center"/>
    </xf>
    <xf numFmtId="177" fontId="2" fillId="4" borderId="1" xfId="0" applyNumberFormat="1" applyFont="1" applyFill="1" applyBorder="1"/>
    <xf numFmtId="176" fontId="1" fillId="0" borderId="1" xfId="0" applyNumberFormat="1" applyFont="1" applyBorder="1" applyAlignment="1">
      <alignment horizontal="center" wrapText="1"/>
    </xf>
    <xf numFmtId="176" fontId="3" fillId="5" borderId="2" xfId="0" applyNumberFormat="1" applyFont="1" applyFill="1" applyBorder="1" applyAlignment="1">
      <alignment horizontal="center"/>
    </xf>
    <xf numFmtId="176" fontId="3" fillId="5" borderId="1" xfId="0" applyNumberFormat="1" applyFont="1" applyFill="1" applyBorder="1" applyAlignment="1">
      <alignment horizontal="center"/>
    </xf>
    <xf numFmtId="177" fontId="2" fillId="5" borderId="1" xfId="0" applyNumberFormat="1" applyFont="1" applyFill="1" applyBorder="1"/>
    <xf numFmtId="176" fontId="1" fillId="0" borderId="5" xfId="0" applyNumberFormat="1" applyFont="1" applyBorder="1" applyAlignment="1">
      <alignment horizontal="center" wrapText="1"/>
    </xf>
    <xf numFmtId="176" fontId="1" fillId="3" borderId="1" xfId="0" applyNumberFormat="1" applyFont="1" applyFill="1" applyBorder="1" applyAlignment="1">
      <alignment horizontal="center"/>
    </xf>
    <xf numFmtId="177" fontId="2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4" borderId="2" xfId="0" applyFont="1" applyFill="1" applyBorder="1" applyAlignment="1">
      <alignment horizontal="center"/>
    </xf>
    <xf numFmtId="176" fontId="5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/>
    <xf numFmtId="17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0" fontId="2" fillId="3" borderId="0" xfId="0" applyFont="1" applyFill="1"/>
    <xf numFmtId="178" fontId="3" fillId="2" borderId="1" xfId="0" applyNumberFormat="1" applyFont="1" applyFill="1" applyBorder="1" applyAlignment="1">
      <alignment horizontal="center"/>
    </xf>
    <xf numFmtId="176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76" fontId="3" fillId="8" borderId="1" xfId="0" applyNumberFormat="1" applyFont="1" applyFill="1" applyBorder="1" applyAlignment="1">
      <alignment horizontal="center"/>
    </xf>
    <xf numFmtId="0" fontId="4" fillId="9" borderId="3" xfId="0" applyFont="1" applyFill="1" applyBorder="1"/>
    <xf numFmtId="176" fontId="3" fillId="10" borderId="2" xfId="0" applyNumberFormat="1" applyFont="1" applyFill="1" applyBorder="1" applyAlignment="1">
      <alignment horizontal="center"/>
    </xf>
    <xf numFmtId="0" fontId="4" fillId="9" borderId="4" xfId="0" applyFont="1" applyFill="1" applyBorder="1"/>
    <xf numFmtId="176" fontId="3" fillId="10" borderId="1" xfId="0" applyNumberFormat="1" applyFont="1" applyFill="1" applyBorder="1" applyAlignment="1">
      <alignment horizontal="center"/>
    </xf>
    <xf numFmtId="176" fontId="3" fillId="11" borderId="2" xfId="0" applyNumberFormat="1" applyFont="1" applyFill="1" applyBorder="1" applyAlignment="1">
      <alignment horizontal="center"/>
    </xf>
    <xf numFmtId="0" fontId="4" fillId="12" borderId="3" xfId="0" applyFont="1" applyFill="1" applyBorder="1"/>
    <xf numFmtId="0" fontId="4" fillId="12" borderId="4" xfId="0" applyFont="1" applyFill="1" applyBorder="1"/>
    <xf numFmtId="176" fontId="3" fillId="11" borderId="1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4" fillId="14" borderId="3" xfId="0" applyFont="1" applyFill="1" applyBorder="1"/>
    <xf numFmtId="0" fontId="4" fillId="14" borderId="4" xfId="0" applyFont="1" applyFill="1" applyBorder="1"/>
    <xf numFmtId="176" fontId="2" fillId="15" borderId="1" xfId="0" applyNumberFormat="1" applyFont="1" applyFill="1" applyBorder="1" applyAlignment="1">
      <alignment horizontal="center" wrapText="1"/>
    </xf>
    <xf numFmtId="176" fontId="1" fillId="15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176" fontId="2" fillId="17" borderId="1" xfId="0" applyNumberFormat="1" applyFont="1" applyFill="1" applyBorder="1" applyAlignment="1">
      <alignment horizontal="center" wrapText="1"/>
    </xf>
    <xf numFmtId="176" fontId="1" fillId="17" borderId="1" xfId="0" applyNumberFormat="1" applyFont="1" applyFill="1" applyBorder="1" applyAlignment="1">
      <alignment horizontal="center"/>
    </xf>
    <xf numFmtId="176" fontId="2" fillId="18" borderId="1" xfId="0" applyNumberFormat="1" applyFont="1" applyFill="1" applyBorder="1" applyAlignment="1">
      <alignment horizontal="center" wrapText="1"/>
    </xf>
    <xf numFmtId="176" fontId="1" fillId="18" borderId="1" xfId="0" applyNumberFormat="1" applyFont="1" applyFill="1" applyBorder="1" applyAlignment="1">
      <alignment horizontal="center"/>
    </xf>
    <xf numFmtId="176" fontId="1" fillId="19" borderId="1" xfId="0" applyNumberFormat="1" applyFont="1" applyFill="1" applyBorder="1" applyAlignment="1">
      <alignment horizontal="center"/>
    </xf>
    <xf numFmtId="178" fontId="3" fillId="13" borderId="1" xfId="0" applyNumberFormat="1" applyFont="1" applyFill="1" applyBorder="1" applyAlignment="1">
      <alignment horizontal="center"/>
    </xf>
    <xf numFmtId="10" fontId="1" fillId="14" borderId="1" xfId="0" applyNumberFormat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/>
    </xf>
    <xf numFmtId="10" fontId="1" fillId="9" borderId="1" xfId="0" applyNumberFormat="1" applyFont="1" applyFill="1" applyBorder="1" applyAlignment="1">
      <alignment horizontal="center" wrapText="1"/>
    </xf>
    <xf numFmtId="177" fontId="2" fillId="10" borderId="1" xfId="0" applyNumberFormat="1" applyFont="1" applyFill="1" applyBorder="1"/>
    <xf numFmtId="10" fontId="1" fillId="12" borderId="1" xfId="0" applyNumberFormat="1" applyFont="1" applyFill="1" applyBorder="1" applyAlignment="1">
      <alignment horizontal="center" wrapText="1"/>
    </xf>
    <xf numFmtId="0" fontId="1" fillId="20" borderId="1" xfId="0" applyFont="1" applyFill="1" applyBorder="1" applyAlignment="1">
      <alignment horizontal="center"/>
    </xf>
    <xf numFmtId="178" fontId="1" fillId="17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" fillId="2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76" fontId="7" fillId="16" borderId="1" xfId="0" applyNumberFormat="1" applyFont="1" applyFill="1" applyBorder="1" applyAlignment="1">
      <alignment horizontal="center"/>
    </xf>
    <xf numFmtId="176" fontId="1" fillId="1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6" fontId="2" fillId="0" borderId="0" xfId="0" applyNumberFormat="1" applyFont="1"/>
    <xf numFmtId="176" fontId="1" fillId="2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1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6"/>
  <sheetViews>
    <sheetView tabSelected="1" topLeftCell="D1" zoomScale="85" zoomScaleNormal="85" workbookViewId="0">
      <selection activeCell="D28" sqref="D28"/>
    </sheetView>
  </sheetViews>
  <sheetFormatPr defaultRowHeight="13.5" x14ac:dyDescent="0.25"/>
  <cols>
    <col min="1" max="1" width="21.42578125" customWidth="1"/>
    <col min="2" max="2" width="14.85546875" customWidth="1"/>
    <col min="3" max="3" width="13.42578125" customWidth="1"/>
    <col min="4" max="4" width="25" bestFit="1" customWidth="1"/>
    <col min="5" max="5" width="21.42578125" customWidth="1"/>
    <col min="6" max="6" width="33.42578125" customWidth="1"/>
    <col min="7" max="9" width="21.42578125" customWidth="1"/>
    <col min="10" max="10" width="16" customWidth="1"/>
    <col min="11" max="11" width="67.710937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25">
      <c r="A2" s="1"/>
      <c r="B2" s="1"/>
      <c r="C2" s="1"/>
      <c r="D2" s="2"/>
      <c r="E2" s="2"/>
      <c r="F2" s="2"/>
      <c r="G2" s="2"/>
      <c r="H2" s="2"/>
      <c r="I2" s="2"/>
      <c r="J2" s="3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 customHeight="1" x14ac:dyDescent="0.25">
      <c r="A3" s="1"/>
      <c r="B3" s="1"/>
      <c r="C3" s="1"/>
      <c r="D3" s="74" t="s">
        <v>20</v>
      </c>
      <c r="E3" s="75"/>
      <c r="F3" s="75"/>
      <c r="G3" s="75"/>
      <c r="H3" s="75"/>
      <c r="I3" s="75"/>
      <c r="J3" s="75"/>
      <c r="K3" s="7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 x14ac:dyDescent="0.25">
      <c r="A4" s="1"/>
      <c r="B4" s="1"/>
      <c r="C4" s="1"/>
      <c r="D4" s="77" t="s">
        <v>21</v>
      </c>
      <c r="E4" s="77" t="s">
        <v>22</v>
      </c>
      <c r="F4" s="77" t="s">
        <v>23</v>
      </c>
      <c r="G4" s="77" t="s">
        <v>24</v>
      </c>
      <c r="H4" s="78" t="s">
        <v>25</v>
      </c>
      <c r="I4" s="77" t="s">
        <v>26</v>
      </c>
      <c r="J4" s="79" t="s">
        <v>27</v>
      </c>
      <c r="K4" s="77" t="s">
        <v>28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 x14ac:dyDescent="0.25">
      <c r="A5" s="1"/>
      <c r="B5" s="1"/>
      <c r="C5" s="1"/>
      <c r="D5" s="80" t="s">
        <v>29</v>
      </c>
      <c r="E5" s="80" t="s">
        <v>30</v>
      </c>
      <c r="F5" s="81" t="s">
        <v>31</v>
      </c>
      <c r="G5" s="82" t="s">
        <v>32</v>
      </c>
      <c r="H5" s="109">
        <v>0</v>
      </c>
      <c r="I5" s="103">
        <v>0</v>
      </c>
      <c r="J5" s="84"/>
      <c r="K5" s="8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 x14ac:dyDescent="0.25">
      <c r="A6" s="1"/>
      <c r="B6" s="1"/>
      <c r="C6" s="1"/>
      <c r="D6" s="85"/>
      <c r="E6" s="85"/>
      <c r="F6" s="81" t="s">
        <v>33</v>
      </c>
      <c r="G6" s="82" t="s">
        <v>15</v>
      </c>
      <c r="H6" s="109">
        <v>1540500</v>
      </c>
      <c r="I6" s="103">
        <f>1540500-4400</f>
        <v>1536100</v>
      </c>
      <c r="J6" s="84"/>
      <c r="K6" s="107" t="s">
        <v>118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 x14ac:dyDescent="0.25">
      <c r="A7" s="1"/>
      <c r="B7" s="1"/>
      <c r="C7" s="1"/>
      <c r="D7" s="85"/>
      <c r="E7" s="85"/>
      <c r="F7" s="81" t="s">
        <v>34</v>
      </c>
      <c r="G7" s="82" t="s">
        <v>35</v>
      </c>
      <c r="H7" s="109">
        <v>0</v>
      </c>
      <c r="I7" s="103">
        <f>1110-106</f>
        <v>1004</v>
      </c>
      <c r="J7" s="84"/>
      <c r="K7" s="8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 x14ac:dyDescent="0.25">
      <c r="A8" s="1"/>
      <c r="B8" s="1"/>
      <c r="C8" s="1"/>
      <c r="D8" s="85"/>
      <c r="E8" s="86"/>
      <c r="F8" s="87" t="s">
        <v>36</v>
      </c>
      <c r="G8" s="111"/>
      <c r="H8" s="88">
        <v>1540500</v>
      </c>
      <c r="I8" s="88">
        <f>SUM(I5:I7)</f>
        <v>1537104</v>
      </c>
      <c r="J8" s="89"/>
      <c r="K8" s="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 x14ac:dyDescent="0.25">
      <c r="A9" s="1"/>
      <c r="B9" s="1"/>
      <c r="C9" s="1"/>
      <c r="D9" s="85"/>
      <c r="E9" s="80" t="s">
        <v>0</v>
      </c>
      <c r="F9" s="81" t="s">
        <v>37</v>
      </c>
      <c r="G9" s="82" t="s">
        <v>38</v>
      </c>
      <c r="H9" s="83">
        <v>18000000</v>
      </c>
      <c r="I9" s="103">
        <v>9996800</v>
      </c>
      <c r="J9" s="91"/>
      <c r="K9" s="9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25">
      <c r="A10" s="1"/>
      <c r="B10" s="1"/>
      <c r="C10" s="1"/>
      <c r="D10" s="85"/>
      <c r="E10" s="85"/>
      <c r="F10" s="81" t="s">
        <v>39</v>
      </c>
      <c r="G10" s="82" t="s">
        <v>2</v>
      </c>
      <c r="H10" s="103">
        <v>1912687</v>
      </c>
      <c r="I10" s="103">
        <v>1912687</v>
      </c>
      <c r="J10" s="91"/>
      <c r="K10" s="9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25">
      <c r="A11" s="1"/>
      <c r="B11" s="1"/>
      <c r="C11" s="1"/>
      <c r="D11" s="85"/>
      <c r="E11" s="85"/>
      <c r="F11" s="81" t="s">
        <v>40</v>
      </c>
      <c r="G11" s="82" t="s">
        <v>3</v>
      </c>
      <c r="H11" s="103">
        <v>4000000</v>
      </c>
      <c r="I11" s="103">
        <v>8027463</v>
      </c>
      <c r="J11" s="84"/>
      <c r="K11" s="8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 x14ac:dyDescent="0.25">
      <c r="A12" s="1"/>
      <c r="B12" s="1"/>
      <c r="C12" s="1"/>
      <c r="D12" s="85"/>
      <c r="E12" s="85"/>
      <c r="F12" s="93" t="s">
        <v>41</v>
      </c>
      <c r="G12" s="82" t="s">
        <v>42</v>
      </c>
      <c r="H12" s="103">
        <v>5000000</v>
      </c>
      <c r="I12" s="103">
        <v>4764520</v>
      </c>
      <c r="J12" s="84"/>
      <c r="K12" s="8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 x14ac:dyDescent="0.25">
      <c r="A13" s="1"/>
      <c r="B13" s="1"/>
      <c r="C13" s="1"/>
      <c r="D13" s="85"/>
      <c r="E13" s="85"/>
      <c r="F13" s="83" t="s">
        <v>43</v>
      </c>
      <c r="G13" s="82" t="s">
        <v>44</v>
      </c>
      <c r="H13" s="103">
        <v>1000000</v>
      </c>
      <c r="I13" s="103">
        <v>993800</v>
      </c>
      <c r="J13" s="84"/>
      <c r="K13" s="8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x14ac:dyDescent="0.25">
      <c r="A14" s="1"/>
      <c r="B14" s="1"/>
      <c r="C14" s="1"/>
      <c r="D14" s="85"/>
      <c r="E14" s="85"/>
      <c r="F14" s="83" t="s">
        <v>45</v>
      </c>
      <c r="G14" s="82" t="s">
        <v>46</v>
      </c>
      <c r="H14" s="103">
        <v>5000000</v>
      </c>
      <c r="I14" s="103">
        <v>0</v>
      </c>
      <c r="J14" s="84"/>
      <c r="K14" s="102" t="s">
        <v>114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 x14ac:dyDescent="0.25">
      <c r="A15" s="1"/>
      <c r="B15" s="1"/>
      <c r="C15" s="1"/>
      <c r="D15" s="85"/>
      <c r="E15" s="86"/>
      <c r="F15" s="87" t="s">
        <v>36</v>
      </c>
      <c r="G15" s="111"/>
      <c r="H15" s="94">
        <v>34912687</v>
      </c>
      <c r="I15" s="94">
        <f>SUM(I9:I14)</f>
        <v>25695270</v>
      </c>
      <c r="J15" s="89"/>
      <c r="K15" s="9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 x14ac:dyDescent="0.25">
      <c r="A16" s="1"/>
      <c r="B16" s="1"/>
      <c r="C16" s="1"/>
      <c r="D16" s="85"/>
      <c r="E16" s="80" t="s">
        <v>47</v>
      </c>
      <c r="F16" s="95" t="s">
        <v>48</v>
      </c>
      <c r="G16" s="92" t="s">
        <v>49</v>
      </c>
      <c r="H16" s="103">
        <v>12542825</v>
      </c>
      <c r="I16" s="103">
        <v>12547225</v>
      </c>
      <c r="J16" s="84"/>
      <c r="K16" s="96" t="s">
        <v>117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 x14ac:dyDescent="0.25">
      <c r="A17" s="1"/>
      <c r="B17" s="1"/>
      <c r="C17" s="1"/>
      <c r="D17" s="85"/>
      <c r="E17" s="85"/>
      <c r="F17" s="95" t="s">
        <v>50</v>
      </c>
      <c r="G17" s="82" t="s">
        <v>51</v>
      </c>
      <c r="H17" s="109">
        <v>5500000</v>
      </c>
      <c r="I17" s="103">
        <v>6318000</v>
      </c>
      <c r="J17" s="84"/>
      <c r="K17" s="8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 x14ac:dyDescent="0.25">
      <c r="A18" s="1"/>
      <c r="B18" s="1"/>
      <c r="C18" s="1"/>
      <c r="D18" s="85"/>
      <c r="E18" s="85"/>
      <c r="F18" s="95" t="s">
        <v>34</v>
      </c>
      <c r="G18" s="82" t="s">
        <v>52</v>
      </c>
      <c r="H18" s="109">
        <v>0</v>
      </c>
      <c r="I18" s="103">
        <v>4001</v>
      </c>
      <c r="J18" s="97"/>
      <c r="K18" s="8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 x14ac:dyDescent="0.25">
      <c r="A19" s="1"/>
      <c r="B19" s="1"/>
      <c r="C19" s="1"/>
      <c r="D19" s="85"/>
      <c r="E19" s="85"/>
      <c r="F19" s="95" t="s">
        <v>53</v>
      </c>
      <c r="G19" s="82" t="s">
        <v>54</v>
      </c>
      <c r="H19" s="109">
        <v>1200000</v>
      </c>
      <c r="I19" s="103">
        <v>0</v>
      </c>
      <c r="J19" s="84"/>
      <c r="K19" s="82" t="s">
        <v>113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 x14ac:dyDescent="0.25">
      <c r="A20" s="1"/>
      <c r="B20" s="1"/>
      <c r="C20" s="1"/>
      <c r="D20" s="85"/>
      <c r="E20" s="86"/>
      <c r="F20" s="87" t="s">
        <v>36</v>
      </c>
      <c r="G20" s="111"/>
      <c r="H20" s="94">
        <v>19242825</v>
      </c>
      <c r="I20" s="94">
        <f>SUM(I16:I19)</f>
        <v>18869226</v>
      </c>
      <c r="J20" s="89"/>
      <c r="K20" s="9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 x14ac:dyDescent="0.25">
      <c r="A21" s="1"/>
      <c r="B21" s="1"/>
      <c r="C21" s="1"/>
      <c r="D21" s="86"/>
      <c r="E21" s="98" t="s">
        <v>55</v>
      </c>
      <c r="F21" s="98"/>
      <c r="G21" s="98"/>
      <c r="H21" s="99">
        <v>55696012</v>
      </c>
      <c r="I21" s="99">
        <f>I20+I15+I8</f>
        <v>46101600</v>
      </c>
      <c r="J21" s="100"/>
      <c r="K21" s="10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7.25" customHeight="1" x14ac:dyDescent="0.25">
      <c r="A23" s="1"/>
      <c r="B23" s="15" t="s">
        <v>1</v>
      </c>
      <c r="C23" s="4"/>
      <c r="D23" s="4"/>
      <c r="E23" s="4"/>
      <c r="F23" s="4"/>
      <c r="G23" s="4"/>
      <c r="H23" s="4"/>
      <c r="I23" s="4"/>
      <c r="J23" s="4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7.25" customHeight="1" x14ac:dyDescent="0.25">
      <c r="A24" s="1"/>
      <c r="B24" s="16" t="s">
        <v>21</v>
      </c>
      <c r="C24" s="16" t="s">
        <v>56</v>
      </c>
      <c r="D24" s="16" t="s">
        <v>57</v>
      </c>
      <c r="E24" s="16" t="s">
        <v>22</v>
      </c>
      <c r="F24" s="16" t="s">
        <v>58</v>
      </c>
      <c r="G24" s="17" t="s">
        <v>24</v>
      </c>
      <c r="H24" s="17" t="s">
        <v>25</v>
      </c>
      <c r="I24" s="6" t="s">
        <v>26</v>
      </c>
      <c r="J24" s="18" t="s">
        <v>27</v>
      </c>
      <c r="K24" s="16" t="s">
        <v>28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7.25" customHeight="1" x14ac:dyDescent="0.25">
      <c r="A25" s="1"/>
      <c r="B25" s="19" t="s">
        <v>122</v>
      </c>
      <c r="C25" s="20" t="s">
        <v>59</v>
      </c>
      <c r="D25" s="113" t="s">
        <v>121</v>
      </c>
      <c r="E25" s="9" t="s">
        <v>30</v>
      </c>
      <c r="F25" s="9" t="s">
        <v>60</v>
      </c>
      <c r="G25" s="9" t="s">
        <v>17</v>
      </c>
      <c r="H25" s="65">
        <v>80000</v>
      </c>
      <c r="I25" s="65">
        <v>81170</v>
      </c>
      <c r="J25" s="14">
        <f>IFERROR(I25/H25,"-")</f>
        <v>1.0146250000000001</v>
      </c>
      <c r="K25" s="3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7.25" customHeight="1" x14ac:dyDescent="0.25">
      <c r="A26" s="1"/>
      <c r="B26" s="10"/>
      <c r="C26" s="10"/>
      <c r="D26" s="10"/>
      <c r="E26" s="9" t="s">
        <v>30</v>
      </c>
      <c r="F26" s="9" t="s">
        <v>61</v>
      </c>
      <c r="G26" s="9" t="s">
        <v>14</v>
      </c>
      <c r="H26" s="65">
        <v>60000</v>
      </c>
      <c r="I26" s="65">
        <v>48570</v>
      </c>
      <c r="J26" s="14">
        <f t="shared" ref="J26:J68" si="0">IFERROR(I26/H26,"-")</f>
        <v>0.8095</v>
      </c>
      <c r="K26" s="3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25" customHeight="1" x14ac:dyDescent="0.25">
      <c r="A27" s="1"/>
      <c r="B27" s="10"/>
      <c r="C27" s="10"/>
      <c r="D27" s="10"/>
      <c r="E27" s="105" t="s">
        <v>115</v>
      </c>
      <c r="F27" s="106" t="s">
        <v>60</v>
      </c>
      <c r="G27" s="9" t="s">
        <v>11</v>
      </c>
      <c r="H27" s="65">
        <v>200000</v>
      </c>
      <c r="I27" s="65">
        <v>181430</v>
      </c>
      <c r="J27" s="14">
        <f t="shared" si="0"/>
        <v>0.90715000000000001</v>
      </c>
      <c r="K27" s="3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7.25" customHeight="1" x14ac:dyDescent="0.25">
      <c r="A28" s="1"/>
      <c r="B28" s="10"/>
      <c r="C28" s="10"/>
      <c r="D28" s="11"/>
      <c r="E28" s="50" t="s">
        <v>36</v>
      </c>
      <c r="F28" s="51"/>
      <c r="G28" s="52"/>
      <c r="H28" s="53">
        <v>80000</v>
      </c>
      <c r="I28" s="13">
        <f>SUM(I25:I27)</f>
        <v>311170</v>
      </c>
      <c r="J28" s="71">
        <f t="shared" si="0"/>
        <v>3.8896250000000001</v>
      </c>
      <c r="K28" s="2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7.25" customHeight="1" x14ac:dyDescent="0.25">
      <c r="A29" s="1"/>
      <c r="B29" s="10"/>
      <c r="C29" s="10"/>
      <c r="D29" s="20" t="s">
        <v>62</v>
      </c>
      <c r="E29" s="106" t="s">
        <v>47</v>
      </c>
      <c r="F29" s="106" t="s">
        <v>63</v>
      </c>
      <c r="G29" s="9" t="s">
        <v>9</v>
      </c>
      <c r="H29" s="65">
        <v>600000</v>
      </c>
      <c r="I29" s="65">
        <v>370510</v>
      </c>
      <c r="J29" s="14">
        <f t="shared" si="0"/>
        <v>0.61751666666666671</v>
      </c>
      <c r="K29" s="110" t="s">
        <v>119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7.25" customHeight="1" x14ac:dyDescent="0.25">
      <c r="A30" s="1"/>
      <c r="B30" s="10"/>
      <c r="C30" s="10"/>
      <c r="D30" s="11"/>
      <c r="E30" s="50" t="s">
        <v>36</v>
      </c>
      <c r="F30" s="51"/>
      <c r="G30" s="52"/>
      <c r="H30" s="53">
        <v>600000</v>
      </c>
      <c r="I30" s="13">
        <f>SUM(I29)</f>
        <v>370510</v>
      </c>
      <c r="J30" s="71">
        <f t="shared" si="0"/>
        <v>0.61751666666666671</v>
      </c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25" customHeight="1" x14ac:dyDescent="0.25">
      <c r="A31" s="1"/>
      <c r="B31" s="10"/>
      <c r="C31" s="10"/>
      <c r="D31" s="20" t="s">
        <v>64</v>
      </c>
      <c r="E31" s="23" t="s">
        <v>0</v>
      </c>
      <c r="F31" s="9" t="s">
        <v>43</v>
      </c>
      <c r="G31" s="9" t="s">
        <v>65</v>
      </c>
      <c r="H31" s="64">
        <v>1000000</v>
      </c>
      <c r="I31" s="64">
        <v>993800</v>
      </c>
      <c r="J31" s="14">
        <f>IFERROR(I31/H31,"-")</f>
        <v>0.99380000000000002</v>
      </c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25" customHeight="1" x14ac:dyDescent="0.25">
      <c r="A32" s="1"/>
      <c r="B32" s="10"/>
      <c r="C32" s="10"/>
      <c r="D32" s="11"/>
      <c r="E32" s="50" t="s">
        <v>36</v>
      </c>
      <c r="F32" s="51"/>
      <c r="G32" s="52"/>
      <c r="H32" s="53">
        <v>1000000</v>
      </c>
      <c r="I32" s="13">
        <f>SUM(I31)</f>
        <v>993800</v>
      </c>
      <c r="J32" s="71">
        <f>IFERROR(I32/H32,"-")</f>
        <v>0.99380000000000002</v>
      </c>
      <c r="K32" s="2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25" customHeight="1" x14ac:dyDescent="0.25">
      <c r="A33" s="1"/>
      <c r="B33" s="10"/>
      <c r="C33" s="11"/>
      <c r="D33" s="47" t="s">
        <v>66</v>
      </c>
      <c r="E33" s="47"/>
      <c r="F33" s="46"/>
      <c r="G33" s="48"/>
      <c r="H33" s="49">
        <v>1680000</v>
      </c>
      <c r="I33" s="25">
        <f>SUM(I32,I30,I28)</f>
        <v>1675480</v>
      </c>
      <c r="J33" s="69">
        <f t="shared" si="0"/>
        <v>0.99730952380952376</v>
      </c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25" customHeight="1" x14ac:dyDescent="0.25">
      <c r="A34" s="1"/>
      <c r="B34" s="10"/>
      <c r="C34" s="20" t="s">
        <v>67</v>
      </c>
      <c r="D34" s="27" t="s">
        <v>68</v>
      </c>
      <c r="E34" s="23" t="s">
        <v>30</v>
      </c>
      <c r="F34" s="23" t="s">
        <v>69</v>
      </c>
      <c r="G34" s="23" t="s">
        <v>16</v>
      </c>
      <c r="H34" s="65">
        <v>400000</v>
      </c>
      <c r="I34" s="65">
        <v>394980</v>
      </c>
      <c r="J34" s="14">
        <f t="shared" si="0"/>
        <v>0.98745000000000005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7.25" customHeight="1" x14ac:dyDescent="0.25">
      <c r="A35" s="1"/>
      <c r="B35" s="10"/>
      <c r="C35" s="10"/>
      <c r="D35" s="10"/>
      <c r="E35" s="23" t="s">
        <v>30</v>
      </c>
      <c r="F35" s="23" t="s">
        <v>70</v>
      </c>
      <c r="G35" s="23" t="s">
        <v>71</v>
      </c>
      <c r="H35" s="65" t="s">
        <v>72</v>
      </c>
      <c r="I35" s="65">
        <v>0</v>
      </c>
      <c r="J35" s="14" t="str">
        <f t="shared" si="0"/>
        <v>-</v>
      </c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7.25" customHeight="1" x14ac:dyDescent="0.25">
      <c r="A36" s="1"/>
      <c r="B36" s="10"/>
      <c r="C36" s="10"/>
      <c r="D36" s="10"/>
      <c r="E36" s="23" t="s">
        <v>30</v>
      </c>
      <c r="F36" s="23" t="s">
        <v>73</v>
      </c>
      <c r="G36" s="23" t="s">
        <v>18</v>
      </c>
      <c r="H36" s="65">
        <v>200000</v>
      </c>
      <c r="I36" s="65">
        <v>196900</v>
      </c>
      <c r="J36" s="14">
        <f t="shared" si="0"/>
        <v>0.98450000000000004</v>
      </c>
      <c r="K36" s="3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7.25" customHeight="1" x14ac:dyDescent="0.25">
      <c r="A37" s="1"/>
      <c r="B37" s="10"/>
      <c r="C37" s="10"/>
      <c r="D37" s="10"/>
      <c r="E37" s="23" t="s">
        <v>0</v>
      </c>
      <c r="F37" s="23" t="s">
        <v>74</v>
      </c>
      <c r="G37" s="23" t="s">
        <v>8</v>
      </c>
      <c r="H37" s="65">
        <v>3000000</v>
      </c>
      <c r="I37" s="65">
        <v>1521600</v>
      </c>
      <c r="J37" s="14">
        <f t="shared" si="0"/>
        <v>0.50719999999999998</v>
      </c>
      <c r="K37" s="3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7.25" customHeight="1" x14ac:dyDescent="0.25">
      <c r="A38" s="1"/>
      <c r="B38" s="10"/>
      <c r="C38" s="10"/>
      <c r="D38" s="10"/>
      <c r="E38" s="23" t="s">
        <v>0</v>
      </c>
      <c r="F38" s="23" t="s">
        <v>75</v>
      </c>
      <c r="G38" s="23" t="s">
        <v>4</v>
      </c>
      <c r="H38" s="65">
        <v>2000000</v>
      </c>
      <c r="I38" s="65">
        <v>1757690</v>
      </c>
      <c r="J38" s="14">
        <f t="shared" si="0"/>
        <v>0.87884499999999999</v>
      </c>
      <c r="K38" s="3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7.25" customHeight="1" x14ac:dyDescent="0.25">
      <c r="A39" s="1"/>
      <c r="B39" s="10"/>
      <c r="C39" s="10"/>
      <c r="D39" s="10"/>
      <c r="E39" s="23" t="s">
        <v>0</v>
      </c>
      <c r="F39" s="28" t="s">
        <v>76</v>
      </c>
      <c r="G39" s="23" t="s">
        <v>10</v>
      </c>
      <c r="H39" s="65">
        <v>300000</v>
      </c>
      <c r="I39" s="65">
        <v>201950</v>
      </c>
      <c r="J39" s="14">
        <f t="shared" si="0"/>
        <v>0.67316666666666669</v>
      </c>
      <c r="K39" s="3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7.25" customHeight="1" x14ac:dyDescent="0.25">
      <c r="A40" s="1"/>
      <c r="B40" s="10"/>
      <c r="C40" s="10"/>
      <c r="D40" s="11"/>
      <c r="E40" s="21" t="s">
        <v>36</v>
      </c>
      <c r="F40" s="51"/>
      <c r="G40" s="52"/>
      <c r="H40" s="13">
        <v>5900000</v>
      </c>
      <c r="I40" s="13">
        <f>SUM(I34:I39)</f>
        <v>4073120</v>
      </c>
      <c r="J40" s="71">
        <f t="shared" si="0"/>
        <v>0.69035932203389827</v>
      </c>
      <c r="K40" s="2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7.25" customHeight="1" x14ac:dyDescent="0.25">
      <c r="A41" s="1"/>
      <c r="B41" s="10"/>
      <c r="C41" s="11"/>
      <c r="D41" s="47" t="s">
        <v>66</v>
      </c>
      <c r="E41" s="46"/>
      <c r="F41" s="46"/>
      <c r="G41" s="48"/>
      <c r="H41" s="49">
        <v>5900000</v>
      </c>
      <c r="I41" s="25">
        <f>I40</f>
        <v>4073120</v>
      </c>
      <c r="J41" s="69">
        <f t="shared" si="0"/>
        <v>0.69035932203389827</v>
      </c>
      <c r="K41" s="2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7.25" customHeight="1" x14ac:dyDescent="0.25">
      <c r="A42" s="1"/>
      <c r="B42" s="10"/>
      <c r="C42" s="20" t="s">
        <v>77</v>
      </c>
      <c r="D42" s="20" t="s">
        <v>78</v>
      </c>
      <c r="E42" s="23" t="s">
        <v>0</v>
      </c>
      <c r="F42" s="9" t="s">
        <v>79</v>
      </c>
      <c r="G42" s="9" t="s">
        <v>80</v>
      </c>
      <c r="H42" s="64">
        <v>13000000</v>
      </c>
      <c r="I42" s="64">
        <v>9996800</v>
      </c>
      <c r="J42" s="14">
        <f t="shared" si="0"/>
        <v>0.76898461538461538</v>
      </c>
      <c r="K42" s="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7.25" customHeight="1" x14ac:dyDescent="0.25">
      <c r="A43" s="1"/>
      <c r="B43" s="10"/>
      <c r="C43" s="10"/>
      <c r="D43" s="10"/>
      <c r="E43" s="23" t="s">
        <v>0</v>
      </c>
      <c r="F43" s="9" t="s">
        <v>81</v>
      </c>
      <c r="G43" s="9" t="s">
        <v>6</v>
      </c>
      <c r="H43" s="65">
        <v>111520</v>
      </c>
      <c r="I43" s="65">
        <v>112020</v>
      </c>
      <c r="J43" s="14">
        <f t="shared" si="0"/>
        <v>1.00448350071736</v>
      </c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7.25" customHeight="1" x14ac:dyDescent="0.25">
      <c r="A44" s="1"/>
      <c r="B44" s="10"/>
      <c r="C44" s="10"/>
      <c r="D44" s="11"/>
      <c r="E44" s="21" t="s">
        <v>36</v>
      </c>
      <c r="F44" s="51"/>
      <c r="G44" s="52"/>
      <c r="H44" s="13">
        <v>13111520</v>
      </c>
      <c r="I44" s="13">
        <f>SUM(I42:I43)</f>
        <v>10108820</v>
      </c>
      <c r="J44" s="71">
        <f t="shared" si="0"/>
        <v>0.77098765055462681</v>
      </c>
      <c r="K44" s="2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7.25" customHeight="1" x14ac:dyDescent="0.25">
      <c r="A45" s="1"/>
      <c r="B45" s="10"/>
      <c r="C45" s="10"/>
      <c r="D45" s="20" t="s">
        <v>82</v>
      </c>
      <c r="E45" s="23" t="s">
        <v>0</v>
      </c>
      <c r="F45" s="28" t="s">
        <v>83</v>
      </c>
      <c r="G45" s="28" t="s">
        <v>13</v>
      </c>
      <c r="H45" s="65">
        <v>1800000</v>
      </c>
      <c r="I45" s="65">
        <v>1548800</v>
      </c>
      <c r="J45" s="14">
        <f t="shared" si="0"/>
        <v>0.86044444444444446</v>
      </c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7.25" customHeight="1" x14ac:dyDescent="0.25">
      <c r="A46" s="1"/>
      <c r="B46" s="10"/>
      <c r="C46" s="10"/>
      <c r="D46" s="10"/>
      <c r="E46" s="23" t="s">
        <v>0</v>
      </c>
      <c r="F46" s="28" t="s">
        <v>84</v>
      </c>
      <c r="G46" s="28" t="s">
        <v>7</v>
      </c>
      <c r="H46" s="65">
        <v>660000</v>
      </c>
      <c r="I46" s="65">
        <v>600000</v>
      </c>
      <c r="J46" s="14">
        <f t="shared" si="0"/>
        <v>0.90909090909090906</v>
      </c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7.25" customHeight="1" x14ac:dyDescent="0.25">
      <c r="A47" s="1"/>
      <c r="B47" s="10"/>
      <c r="C47" s="10"/>
      <c r="D47" s="10"/>
      <c r="E47" s="23" t="s">
        <v>0</v>
      </c>
      <c r="F47" s="28" t="s">
        <v>85</v>
      </c>
      <c r="G47" s="28" t="s">
        <v>5</v>
      </c>
      <c r="H47" s="58">
        <v>1000000</v>
      </c>
      <c r="I47" s="58">
        <v>269760</v>
      </c>
      <c r="J47" s="14">
        <f t="shared" si="0"/>
        <v>0.26976</v>
      </c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7.25" customHeight="1" x14ac:dyDescent="0.25">
      <c r="A48" s="1"/>
      <c r="B48" s="10"/>
      <c r="C48" s="10"/>
      <c r="D48" s="10"/>
      <c r="E48" s="28" t="s">
        <v>30</v>
      </c>
      <c r="F48" s="28" t="s">
        <v>86</v>
      </c>
      <c r="G48" s="28" t="s">
        <v>19</v>
      </c>
      <c r="H48" s="65">
        <v>800000</v>
      </c>
      <c r="I48" s="65">
        <v>790200</v>
      </c>
      <c r="J48" s="14">
        <f t="shared" si="0"/>
        <v>0.98775000000000002</v>
      </c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7.25" customHeight="1" x14ac:dyDescent="0.25">
      <c r="A49" s="1"/>
      <c r="B49" s="10"/>
      <c r="C49" s="10"/>
      <c r="D49" s="11"/>
      <c r="E49" s="21" t="s">
        <v>36</v>
      </c>
      <c r="F49" s="51"/>
      <c r="G49" s="52"/>
      <c r="H49" s="13">
        <v>4260000</v>
      </c>
      <c r="I49" s="13">
        <f>SUM(I45:I48)</f>
        <v>3208760</v>
      </c>
      <c r="J49" s="71">
        <f t="shared" si="0"/>
        <v>0.75323004694835682</v>
      </c>
      <c r="K49" s="2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7.25" customHeight="1" x14ac:dyDescent="0.25">
      <c r="A50" s="1"/>
      <c r="B50" s="10"/>
      <c r="C50" s="11"/>
      <c r="D50" s="47" t="s">
        <v>66</v>
      </c>
      <c r="E50" s="46"/>
      <c r="F50" s="46"/>
      <c r="G50" s="48"/>
      <c r="H50" s="49">
        <v>17371520</v>
      </c>
      <c r="I50" s="25">
        <f>I49+I44</f>
        <v>13317580</v>
      </c>
      <c r="J50" s="69">
        <f t="shared" si="0"/>
        <v>0.76663297166857014</v>
      </c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7.25" customHeight="1" x14ac:dyDescent="0.25">
      <c r="A51" s="1"/>
      <c r="B51" s="10"/>
      <c r="C51" s="20" t="s">
        <v>87</v>
      </c>
      <c r="D51" s="112" t="s">
        <v>120</v>
      </c>
      <c r="E51" s="23" t="s">
        <v>0</v>
      </c>
      <c r="F51" s="12" t="s">
        <v>88</v>
      </c>
      <c r="G51" s="32" t="s">
        <v>89</v>
      </c>
      <c r="H51" s="61">
        <v>5000000</v>
      </c>
      <c r="I51" s="62">
        <v>0</v>
      </c>
      <c r="J51" s="14">
        <f t="shared" si="0"/>
        <v>0</v>
      </c>
      <c r="K51" s="7" t="s">
        <v>113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7.25" customHeight="1" x14ac:dyDescent="0.25">
      <c r="A52" s="1"/>
      <c r="B52" s="10"/>
      <c r="C52" s="10"/>
      <c r="D52" s="10"/>
      <c r="E52" s="59" t="s">
        <v>47</v>
      </c>
      <c r="F52" s="60" t="s">
        <v>88</v>
      </c>
      <c r="G52" s="32" t="s">
        <v>90</v>
      </c>
      <c r="H52" s="57">
        <v>1000000</v>
      </c>
      <c r="I52" s="58">
        <v>0</v>
      </c>
      <c r="J52" s="14">
        <f t="shared" si="0"/>
        <v>0</v>
      </c>
      <c r="K52" s="104" t="s">
        <v>116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7.25" customHeight="1" x14ac:dyDescent="0.25">
      <c r="A53" s="1"/>
      <c r="B53" s="10"/>
      <c r="C53" s="10"/>
      <c r="D53" s="11"/>
      <c r="E53" s="34" t="s">
        <v>36</v>
      </c>
      <c r="F53" s="51"/>
      <c r="G53" s="52"/>
      <c r="H53" s="35">
        <v>6000000</v>
      </c>
      <c r="I53" s="13">
        <f>SUM(I51:I52)</f>
        <v>0</v>
      </c>
      <c r="J53" s="71">
        <f t="shared" si="0"/>
        <v>0</v>
      </c>
      <c r="K53" s="36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17.25" customHeight="1" x14ac:dyDescent="0.25">
      <c r="A54" s="1"/>
      <c r="B54" s="10"/>
      <c r="C54" s="11"/>
      <c r="D54" s="47" t="s">
        <v>66</v>
      </c>
      <c r="E54" s="46"/>
      <c r="F54" s="46"/>
      <c r="G54" s="48"/>
      <c r="H54" s="49">
        <v>6000000</v>
      </c>
      <c r="I54" s="25">
        <f>I53</f>
        <v>0</v>
      </c>
      <c r="J54" s="69">
        <f t="shared" si="0"/>
        <v>0</v>
      </c>
      <c r="K54" s="26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7.25" customHeight="1" x14ac:dyDescent="0.25">
      <c r="A55" s="1"/>
      <c r="B55" s="10"/>
      <c r="C55" s="31" t="s">
        <v>91</v>
      </c>
      <c r="D55" s="31" t="s">
        <v>92</v>
      </c>
      <c r="E55" s="59" t="s">
        <v>47</v>
      </c>
      <c r="F55" s="59" t="s">
        <v>93</v>
      </c>
      <c r="G55" s="72" t="s">
        <v>94</v>
      </c>
      <c r="H55" s="73">
        <v>50000</v>
      </c>
      <c r="I55" s="62">
        <v>36000</v>
      </c>
      <c r="J55" s="14">
        <f t="shared" si="0"/>
        <v>0.72</v>
      </c>
      <c r="K55" s="3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7.25" customHeight="1" x14ac:dyDescent="0.25">
      <c r="A56" s="1"/>
      <c r="B56" s="10"/>
      <c r="C56" s="10"/>
      <c r="D56" s="10"/>
      <c r="E56" s="59" t="s">
        <v>47</v>
      </c>
      <c r="F56" s="59" t="s">
        <v>95</v>
      </c>
      <c r="G56" s="72" t="s">
        <v>96</v>
      </c>
      <c r="H56" s="73">
        <v>5397000</v>
      </c>
      <c r="I56" s="62">
        <v>8888277</v>
      </c>
      <c r="J56" s="14">
        <f t="shared" si="0"/>
        <v>1.6468921623123958</v>
      </c>
      <c r="K56" s="7" t="s">
        <v>112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7.25" customHeight="1" x14ac:dyDescent="0.25">
      <c r="A57" s="1"/>
      <c r="B57" s="10"/>
      <c r="C57" s="10"/>
      <c r="D57" s="10"/>
      <c r="E57" s="59" t="s">
        <v>47</v>
      </c>
      <c r="F57" s="59" t="s">
        <v>97</v>
      </c>
      <c r="G57" s="32" t="s">
        <v>98</v>
      </c>
      <c r="H57" s="73">
        <v>20000</v>
      </c>
      <c r="I57" s="62">
        <v>0</v>
      </c>
      <c r="J57" s="14">
        <f t="shared" si="0"/>
        <v>0</v>
      </c>
      <c r="K57" s="3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7.25" customHeight="1" x14ac:dyDescent="0.25">
      <c r="A58" s="1"/>
      <c r="B58" s="10"/>
      <c r="C58" s="10"/>
      <c r="D58" s="11"/>
      <c r="E58" s="34" t="s">
        <v>36</v>
      </c>
      <c r="F58" s="51"/>
      <c r="G58" s="52"/>
      <c r="H58" s="37">
        <v>5467000</v>
      </c>
      <c r="I58" s="37">
        <f>SUM(I55:I57)</f>
        <v>8924277</v>
      </c>
      <c r="J58" s="71">
        <f t="shared" si="0"/>
        <v>1.6323901591366381</v>
      </c>
      <c r="K58" s="3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7.25" customHeight="1" x14ac:dyDescent="0.25">
      <c r="A59" s="1"/>
      <c r="B59" s="10"/>
      <c r="C59" s="10"/>
      <c r="D59" s="31" t="s">
        <v>99</v>
      </c>
      <c r="E59" s="32" t="s">
        <v>30</v>
      </c>
      <c r="F59" s="32" t="s">
        <v>101</v>
      </c>
      <c r="G59" s="32" t="s">
        <v>12</v>
      </c>
      <c r="H59" s="39">
        <v>0</v>
      </c>
      <c r="I59" s="9">
        <v>0</v>
      </c>
      <c r="J59" s="14" t="str">
        <f t="shared" si="0"/>
        <v>-</v>
      </c>
      <c r="K59" s="32" t="s">
        <v>100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7.25" customHeight="1" x14ac:dyDescent="0.25">
      <c r="A60" s="1"/>
      <c r="B60" s="10"/>
      <c r="C60" s="10"/>
      <c r="D60" s="10"/>
      <c r="E60" s="32" t="s">
        <v>47</v>
      </c>
      <c r="F60" s="30" t="s">
        <v>101</v>
      </c>
      <c r="G60" s="32" t="s">
        <v>102</v>
      </c>
      <c r="H60" s="39">
        <v>0</v>
      </c>
      <c r="I60" s="9">
        <v>0</v>
      </c>
      <c r="J60" s="14" t="str">
        <f t="shared" si="0"/>
        <v>-</v>
      </c>
      <c r="K60" s="32" t="s">
        <v>100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7.25" customHeight="1" x14ac:dyDescent="0.25">
      <c r="A61" s="1"/>
      <c r="B61" s="10"/>
      <c r="C61" s="10"/>
      <c r="D61" s="10"/>
      <c r="E61" s="23" t="s">
        <v>0</v>
      </c>
      <c r="F61" s="30" t="s">
        <v>101</v>
      </c>
      <c r="G61" s="32" t="s">
        <v>103</v>
      </c>
      <c r="H61" s="39">
        <v>0</v>
      </c>
      <c r="I61" s="9">
        <v>0</v>
      </c>
      <c r="J61" s="14" t="str">
        <f t="shared" si="0"/>
        <v>-</v>
      </c>
      <c r="K61" s="32" t="s">
        <v>100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17.25" customHeight="1" x14ac:dyDescent="0.25">
      <c r="A62" s="1"/>
      <c r="B62" s="10"/>
      <c r="C62" s="10"/>
      <c r="D62" s="11"/>
      <c r="E62" s="34" t="s">
        <v>36</v>
      </c>
      <c r="F62" s="51"/>
      <c r="G62" s="52"/>
      <c r="H62" s="37">
        <v>0</v>
      </c>
      <c r="I62" s="37">
        <f>SUM(I59:I61)</f>
        <v>0</v>
      </c>
      <c r="J62" s="71" t="str">
        <f t="shared" si="0"/>
        <v>-</v>
      </c>
      <c r="K62" s="3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7.25" customHeight="1" x14ac:dyDescent="0.25">
      <c r="A63" s="1"/>
      <c r="B63" s="10"/>
      <c r="C63" s="11"/>
      <c r="D63" s="47" t="s">
        <v>66</v>
      </c>
      <c r="E63" s="46"/>
      <c r="F63" s="46"/>
      <c r="G63" s="48"/>
      <c r="H63" s="49">
        <v>5467000</v>
      </c>
      <c r="I63" s="49">
        <f>I62+I58</f>
        <v>8924277</v>
      </c>
      <c r="J63" s="69">
        <f t="shared" si="0"/>
        <v>1.6323901591366381</v>
      </c>
      <c r="K63" s="7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7.25" customHeight="1" x14ac:dyDescent="0.25">
      <c r="A64" s="1"/>
      <c r="B64" s="10"/>
      <c r="C64" s="20" t="s">
        <v>59</v>
      </c>
      <c r="D64" s="31" t="s">
        <v>104</v>
      </c>
      <c r="E64" s="23" t="s">
        <v>0</v>
      </c>
      <c r="F64" s="12" t="s">
        <v>105</v>
      </c>
      <c r="G64" s="32" t="s">
        <v>106</v>
      </c>
      <c r="H64" s="63">
        <v>5000000</v>
      </c>
      <c r="I64" s="64">
        <v>4764520</v>
      </c>
      <c r="J64" s="14">
        <f t="shared" si="0"/>
        <v>0.95290399999999997</v>
      </c>
      <c r="K64" s="3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25" customHeight="1" x14ac:dyDescent="0.25">
      <c r="A65" s="1"/>
      <c r="B65" s="10"/>
      <c r="C65" s="10"/>
      <c r="D65" s="10"/>
      <c r="E65" s="59" t="s">
        <v>47</v>
      </c>
      <c r="F65" s="60" t="s">
        <v>107</v>
      </c>
      <c r="G65" s="32" t="s">
        <v>108</v>
      </c>
      <c r="H65" s="57">
        <v>100000</v>
      </c>
      <c r="I65" s="58">
        <v>0</v>
      </c>
      <c r="J65" s="14">
        <f t="shared" si="0"/>
        <v>0</v>
      </c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25" customHeight="1" x14ac:dyDescent="0.25">
      <c r="A66" s="1"/>
      <c r="B66" s="10"/>
      <c r="C66" s="10"/>
      <c r="D66" s="11"/>
      <c r="E66" s="34" t="s">
        <v>36</v>
      </c>
      <c r="F66" s="51"/>
      <c r="G66" s="52"/>
      <c r="H66" s="35">
        <v>5100000</v>
      </c>
      <c r="I66" s="13">
        <f>SUM(I64:I65)</f>
        <v>4764520</v>
      </c>
      <c r="J66" s="71">
        <f t="shared" si="0"/>
        <v>0.93421960784313729</v>
      </c>
      <c r="K66" s="3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 x14ac:dyDescent="0.25">
      <c r="A67" s="1"/>
      <c r="B67" s="10"/>
      <c r="C67" s="11"/>
      <c r="D67" s="24" t="s">
        <v>66</v>
      </c>
      <c r="E67" s="46"/>
      <c r="F67" s="46"/>
      <c r="G67" s="48"/>
      <c r="H67" s="25">
        <v>5100000</v>
      </c>
      <c r="I67" s="25">
        <f>I66</f>
        <v>4764520</v>
      </c>
      <c r="J67" s="69">
        <f t="shared" si="0"/>
        <v>0.93421960784313729</v>
      </c>
      <c r="K67" s="7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  <row r="68" spans="1:29" ht="17.25" customHeight="1" x14ac:dyDescent="0.25">
      <c r="A68" s="1"/>
      <c r="B68" s="11"/>
      <c r="C68" s="54" t="s">
        <v>55</v>
      </c>
      <c r="D68" s="55"/>
      <c r="E68" s="55"/>
      <c r="F68" s="55"/>
      <c r="G68" s="56"/>
      <c r="H68" s="41">
        <v>41518520</v>
      </c>
      <c r="I68" s="66">
        <f>I67+I63+I54+I50+I41+I33</f>
        <v>32754977</v>
      </c>
      <c r="J68" s="67">
        <f t="shared" si="0"/>
        <v>0.78892448478413968</v>
      </c>
      <c r="K68" s="68" t="s">
        <v>109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8" t="s">
        <v>55</v>
      </c>
      <c r="H74" s="42" t="s">
        <v>110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43" t="s">
        <v>20</v>
      </c>
      <c r="H75" s="9">
        <f>I21</f>
        <v>46101600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43" t="s">
        <v>1</v>
      </c>
      <c r="H76" s="9">
        <f>I68</f>
        <v>32754977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44" t="s">
        <v>111</v>
      </c>
      <c r="H77" s="45">
        <f>H75-H76</f>
        <v>13346623</v>
      </c>
      <c r="I77" s="1"/>
      <c r="J77" s="10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33"/>
      <c r="H78" s="3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0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8" t="s">
        <v>30</v>
      </c>
      <c r="H82" s="42" t="s">
        <v>110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43" t="s">
        <v>20</v>
      </c>
      <c r="H83" s="9">
        <f>I8</f>
        <v>1537104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43" t="s">
        <v>1</v>
      </c>
      <c r="H84" s="9">
        <f>SUMIF(E23:E68, "학생", I23:I68)</f>
        <v>1511820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44" t="s">
        <v>111</v>
      </c>
      <c r="H85" s="45">
        <f>H83-H84</f>
        <v>25284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8" t="s">
        <v>0</v>
      </c>
      <c r="H87" s="42" t="s">
        <v>110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43" t="s">
        <v>20</v>
      </c>
      <c r="H88" s="9">
        <f>I15</f>
        <v>25695270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43" t="s">
        <v>1</v>
      </c>
      <c r="H89" s="9">
        <f>SUMIF(E23:E68, "본회계", I23:I68)</f>
        <v>21766940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44" t="s">
        <v>111</v>
      </c>
      <c r="H90" s="45">
        <f>H88-H89</f>
        <v>3928330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8" t="s">
        <v>47</v>
      </c>
      <c r="H92" s="42" t="s">
        <v>110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43" t="s">
        <v>20</v>
      </c>
      <c r="H93" s="9">
        <f>I20</f>
        <v>18869226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43" t="s">
        <v>1</v>
      </c>
      <c r="H94" s="9">
        <f>SUMIF(E23:E68, "자치", I23:I68)</f>
        <v>9476217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44" t="s">
        <v>111</v>
      </c>
      <c r="H95" s="45">
        <f>H93-H94</f>
        <v>9393009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2022-08-28T03:27:09Z</dcterms:created>
  <dcterms:modified xsi:type="dcterms:W3CDTF">2022-09-03T17:37:34Z</dcterms:modified>
</cp:coreProperties>
</file>