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교내활동\학생회\학생회\회계 관련\2022\2022하반기 기층심사\"/>
    </mc:Choice>
  </mc:AlternateContent>
  <xr:revisionPtr revIDLastSave="0" documentId="13_ncr:1_{3F48CD50-1614-4BF6-BE7D-575BA3167B76}" xr6:coauthVersionLast="36" xr6:coauthVersionMax="47" xr10:uidLastSave="{00000000-0000-0000-0000-000000000000}"/>
  <bookViews>
    <workbookView xWindow="0" yWindow="0" windowWidth="17256" windowHeight="5472" xr2:uid="{00000000-000D-0000-FFFF-FFFF00000000}"/>
  </bookViews>
  <sheets>
    <sheet name="시트1" sheetId="1" r:id="rId1"/>
  </sheets>
  <calcPr calcId="191029"/>
</workbook>
</file>

<file path=xl/calcChain.xml><?xml version="1.0" encoding="utf-8"?>
<calcChain xmlns="http://schemas.openxmlformats.org/spreadsheetml/2006/main">
  <c r="J105" i="1" l="1"/>
  <c r="J26" i="1" l="1"/>
  <c r="H30" i="1" l="1"/>
  <c r="I30" i="1"/>
  <c r="J25" i="1" l="1"/>
  <c r="J20" i="1" l="1"/>
  <c r="J5" i="1"/>
  <c r="J6" i="1"/>
  <c r="I11" i="1" l="1"/>
  <c r="I140" i="1" l="1"/>
  <c r="I135" i="1"/>
  <c r="I130" i="1"/>
  <c r="H140" i="1"/>
  <c r="H135" i="1"/>
  <c r="H130" i="1"/>
  <c r="H11" i="1"/>
  <c r="H129" i="1" s="1"/>
  <c r="I129" i="1"/>
  <c r="J8" i="1" l="1"/>
  <c r="J31" i="1"/>
  <c r="I32" i="1"/>
  <c r="H32" i="1"/>
  <c r="J32" i="1" l="1"/>
  <c r="I106" i="1" l="1"/>
  <c r="I107" i="1" s="1"/>
  <c r="H106" i="1"/>
  <c r="H107" i="1" s="1"/>
  <c r="J104" i="1"/>
  <c r="I136" i="1"/>
  <c r="H136" i="1"/>
  <c r="J134" i="1"/>
  <c r="J9" i="1"/>
  <c r="J10" i="1"/>
  <c r="J18" i="1"/>
  <c r="J12" i="1"/>
  <c r="J13" i="1"/>
  <c r="J14" i="1"/>
  <c r="J15" i="1"/>
  <c r="J16" i="1"/>
  <c r="J17" i="1"/>
  <c r="J7" i="1"/>
  <c r="J21" i="1"/>
  <c r="J22" i="1"/>
  <c r="J23" i="1"/>
  <c r="J24" i="1"/>
  <c r="J27" i="1"/>
  <c r="J28" i="1"/>
  <c r="J29" i="1"/>
  <c r="J37" i="1"/>
  <c r="J38" i="1"/>
  <c r="J39" i="1"/>
  <c r="J40" i="1"/>
  <c r="J41" i="1"/>
  <c r="J42" i="1"/>
  <c r="J43" i="1"/>
  <c r="J44" i="1"/>
  <c r="J45" i="1"/>
  <c r="J47" i="1"/>
  <c r="J48" i="1"/>
  <c r="J50" i="1"/>
  <c r="J51" i="1"/>
  <c r="J53" i="1"/>
  <c r="J54" i="1"/>
  <c r="J55" i="1"/>
  <c r="J57" i="1"/>
  <c r="J58" i="1"/>
  <c r="J59" i="1"/>
  <c r="J61" i="1"/>
  <c r="J63" i="1"/>
  <c r="J73" i="1"/>
  <c r="J76" i="1"/>
  <c r="J79" i="1"/>
  <c r="J80" i="1"/>
  <c r="J81" i="1"/>
  <c r="J82" i="1"/>
  <c r="J85" i="1"/>
  <c r="J88" i="1"/>
  <c r="J90" i="1"/>
  <c r="J91" i="1"/>
  <c r="J92" i="1"/>
  <c r="J94" i="1"/>
  <c r="J95" i="1"/>
  <c r="J97" i="1"/>
  <c r="J96" i="1"/>
  <c r="J99" i="1"/>
  <c r="J108" i="1"/>
  <c r="J101" i="1"/>
  <c r="I109" i="1"/>
  <c r="H109" i="1"/>
  <c r="H110" i="1" s="1"/>
  <c r="I71" i="1"/>
  <c r="I72" i="1" s="1"/>
  <c r="H71" i="1"/>
  <c r="H72" i="1" s="1"/>
  <c r="J70" i="1"/>
  <c r="J69" i="1"/>
  <c r="J68" i="1"/>
  <c r="J67" i="1"/>
  <c r="J66" i="1"/>
  <c r="J136" i="1" l="1"/>
  <c r="J107" i="1"/>
  <c r="J109" i="1"/>
  <c r="J71" i="1"/>
  <c r="I110" i="1"/>
  <c r="J110" i="1" s="1"/>
  <c r="J106" i="1"/>
  <c r="J130" i="1"/>
  <c r="H131" i="1"/>
  <c r="I131" i="1"/>
  <c r="J140" i="1"/>
  <c r="J129" i="1"/>
  <c r="J135" i="1"/>
  <c r="J72" i="1"/>
  <c r="J131" i="1" l="1"/>
  <c r="I62" i="1"/>
  <c r="H62" i="1"/>
  <c r="I100" i="1"/>
  <c r="H100" i="1"/>
  <c r="I102" i="1"/>
  <c r="H102" i="1"/>
  <c r="I98" i="1"/>
  <c r="H98" i="1"/>
  <c r="I93" i="1"/>
  <c r="H93" i="1"/>
  <c r="I89" i="1"/>
  <c r="H89" i="1"/>
  <c r="I86" i="1"/>
  <c r="H86" i="1"/>
  <c r="H87" i="1" s="1"/>
  <c r="I83" i="1"/>
  <c r="H83" i="1"/>
  <c r="H84" i="1" s="1"/>
  <c r="I77" i="1"/>
  <c r="H77" i="1"/>
  <c r="H78" i="1" s="1"/>
  <c r="I74" i="1"/>
  <c r="H74" i="1"/>
  <c r="H75" i="1" s="1"/>
  <c r="I64" i="1"/>
  <c r="H64" i="1"/>
  <c r="I60" i="1"/>
  <c r="H60" i="1"/>
  <c r="I56" i="1"/>
  <c r="H56" i="1"/>
  <c r="I52" i="1"/>
  <c r="H52" i="1"/>
  <c r="I49" i="1"/>
  <c r="H49" i="1"/>
  <c r="I46" i="1"/>
  <c r="H46" i="1"/>
  <c r="H139" i="1"/>
  <c r="H141" i="1" s="1"/>
  <c r="I19" i="1"/>
  <c r="H19" i="1"/>
  <c r="H33" i="1"/>
  <c r="H121" i="1" s="1"/>
  <c r="I139" i="1" l="1"/>
  <c r="I33" i="1"/>
  <c r="I121" i="1" s="1"/>
  <c r="J121" i="1" s="1"/>
  <c r="I141" i="1"/>
  <c r="J141" i="1" s="1"/>
  <c r="J139" i="1"/>
  <c r="J89" i="1"/>
  <c r="I103" i="1"/>
  <c r="H103" i="1"/>
  <c r="J56" i="1"/>
  <c r="J77" i="1"/>
  <c r="J93" i="1"/>
  <c r="J62" i="1"/>
  <c r="J30" i="1"/>
  <c r="J19" i="1"/>
  <c r="J52" i="1"/>
  <c r="J100" i="1"/>
  <c r="J60" i="1"/>
  <c r="J46" i="1"/>
  <c r="J83" i="1"/>
  <c r="J98" i="1"/>
  <c r="J11" i="1"/>
  <c r="J49" i="1"/>
  <c r="J64" i="1"/>
  <c r="I87" i="1"/>
  <c r="J87" i="1" s="1"/>
  <c r="J86" i="1"/>
  <c r="J102" i="1"/>
  <c r="I75" i="1"/>
  <c r="J75" i="1" s="1"/>
  <c r="J74" i="1"/>
  <c r="H65" i="1"/>
  <c r="I65" i="1"/>
  <c r="J65" i="1" s="1"/>
  <c r="I78" i="1"/>
  <c r="J78" i="1" s="1"/>
  <c r="I84" i="1"/>
  <c r="J84" i="1" s="1"/>
  <c r="J103" i="1" l="1"/>
  <c r="I111" i="1"/>
  <c r="J33" i="1"/>
  <c r="H111" i="1" l="1"/>
  <c r="I122" i="1"/>
  <c r="J123" i="1" l="1"/>
  <c r="J122" i="1"/>
  <c r="H122" i="1"/>
  <c r="H123" i="1" s="1"/>
  <c r="J111" i="1"/>
  <c r="I123" i="1"/>
</calcChain>
</file>

<file path=xl/sharedStrings.xml><?xml version="1.0" encoding="utf-8"?>
<sst xmlns="http://schemas.openxmlformats.org/spreadsheetml/2006/main" count="417" uniqueCount="203">
  <si>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</si>
  <si>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</si>
  <si>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</si>
  <si>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</si>
  <si>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</si>
  <si>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</si>
  <si>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</si>
  <si>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</si>
  <si>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</si>
  <si>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항공우주공학과 학부 학생회</t>
  </si>
  <si>
    <t>학생</t>
  </si>
  <si>
    <t>AA</t>
  </si>
  <si>
    <t>계</t>
  </si>
  <si>
    <t>본회계</t>
  </si>
  <si>
    <t>개강총회 지원금</t>
  </si>
  <si>
    <t>BA</t>
  </si>
  <si>
    <t>종강파티 지원금</t>
  </si>
  <si>
    <t>BB</t>
  </si>
  <si>
    <t>가을학기 MT 지원금</t>
  </si>
  <si>
    <t>BC</t>
  </si>
  <si>
    <t>강의실개방 지원금</t>
  </si>
  <si>
    <t>BD</t>
  </si>
  <si>
    <t>간식이벤트 지원금</t>
  </si>
  <si>
    <t>BE</t>
  </si>
  <si>
    <t>단체복 지원금</t>
  </si>
  <si>
    <t>BF</t>
  </si>
  <si>
    <t>학과설명회 지원금</t>
  </si>
  <si>
    <t>BG</t>
  </si>
  <si>
    <t>자치</t>
  </si>
  <si>
    <t>개강총회 참가비</t>
  </si>
  <si>
    <t>종강파티 참가비</t>
  </si>
  <si>
    <t>CC</t>
  </si>
  <si>
    <t>MT 참가비</t>
  </si>
  <si>
    <t>CD</t>
  </si>
  <si>
    <t>숙소 보증급 환급</t>
  </si>
  <si>
    <t>CE</t>
  </si>
  <si>
    <t>Air&amp;Space 참가비</t>
  </si>
  <si>
    <t>CF</t>
  </si>
  <si>
    <t>단체복 개인 부담금</t>
  </si>
  <si>
    <t>과방 사물함 보증금</t>
  </si>
  <si>
    <t>총계</t>
  </si>
  <si>
    <t>지출</t>
  </si>
  <si>
    <t>담당</t>
  </si>
  <si>
    <t>소항목</t>
  </si>
  <si>
    <t>세부항목</t>
  </si>
  <si>
    <t xml:space="preserve">비고 </t>
  </si>
  <si>
    <t>행사 기획 TF</t>
  </si>
  <si>
    <t>가을학기 MT</t>
  </si>
  <si>
    <t>숙소비</t>
  </si>
  <si>
    <t>A1</t>
  </si>
  <si>
    <t>A2</t>
  </si>
  <si>
    <t>교통비</t>
  </si>
  <si>
    <t>A3</t>
  </si>
  <si>
    <t>A4</t>
  </si>
  <si>
    <t>식비</t>
  </si>
  <si>
    <t>A5</t>
  </si>
  <si>
    <t>A6</t>
  </si>
  <si>
    <t>애버랜드 티켓 구매</t>
  </si>
  <si>
    <t>A7</t>
  </si>
  <si>
    <t>실무자 교통비 지원</t>
  </si>
  <si>
    <t>A8</t>
  </si>
  <si>
    <t>숙소 보증금</t>
  </si>
  <si>
    <t>A9</t>
  </si>
  <si>
    <t>개강파티</t>
  </si>
  <si>
    <t>식사비</t>
  </si>
  <si>
    <t>B1</t>
  </si>
  <si>
    <t>B2</t>
  </si>
  <si>
    <t>종강파티</t>
  </si>
  <si>
    <t>C1</t>
  </si>
  <si>
    <t>C2</t>
  </si>
  <si>
    <t>시험 기간 간식 이벤트</t>
  </si>
  <si>
    <t>중간고사 간식 이벤트</t>
  </si>
  <si>
    <t>D1</t>
  </si>
  <si>
    <t>기말고사 간식 이벤트</t>
  </si>
  <si>
    <t>D2</t>
  </si>
  <si>
    <t>실무자 교통비</t>
  </si>
  <si>
    <t>D3</t>
  </si>
  <si>
    <t>시험 기간 강의실 개방</t>
  </si>
  <si>
    <t>중간고사 다과비 지원</t>
  </si>
  <si>
    <t>E1</t>
  </si>
  <si>
    <t>기말고사 다과비 지원</t>
  </si>
  <si>
    <t>E2</t>
  </si>
  <si>
    <t>E3</t>
  </si>
  <si>
    <t>Air &amp; Space 참가비</t>
  </si>
  <si>
    <t>F1</t>
  </si>
  <si>
    <t>합계</t>
  </si>
  <si>
    <t>드라이브 TF</t>
  </si>
  <si>
    <t>드라이브 사업</t>
  </si>
  <si>
    <t>OTL 우수 후기 상품</t>
  </si>
  <si>
    <t>멘토링 및 친목조 활동비</t>
  </si>
  <si>
    <t>활동 지원비</t>
  </si>
  <si>
    <t>과방 관리 TF</t>
  </si>
  <si>
    <t>과방 관리</t>
  </si>
  <si>
    <t>회의비</t>
  </si>
  <si>
    <t>물품 구매비</t>
  </si>
  <si>
    <t>과방 사물함 보증금 환급</t>
  </si>
  <si>
    <t>전공책 기증 장려</t>
  </si>
  <si>
    <t>미디어 TF</t>
  </si>
  <si>
    <t>공유이벤트</t>
  </si>
  <si>
    <t>집행부 전체 회식비</t>
  </si>
  <si>
    <t>회식비</t>
  </si>
  <si>
    <t>학과설명회</t>
  </si>
  <si>
    <t>홍보영상제작</t>
  </si>
  <si>
    <t>예비비</t>
  </si>
  <si>
    <t>학과설명회 홍보 및 경품</t>
  </si>
  <si>
    <t>과 단체복 구매</t>
  </si>
  <si>
    <t>디자인 외주비</t>
  </si>
  <si>
    <t>과비 납부자 지원금</t>
  </si>
  <si>
    <t>학생 개인 부담금</t>
  </si>
  <si>
    <t>전체 대항목 총계</t>
  </si>
  <si>
    <t>전년도 대비</t>
  </si>
  <si>
    <t>잔액</t>
  </si>
  <si>
    <t>예금 결산 이자</t>
    <phoneticPr fontId="5" type="noConversion"/>
  </si>
  <si>
    <r>
      <rPr>
        <sz val="10"/>
        <color rgb="FF000000"/>
        <rFont val="맑은 고딕"/>
        <family val="3"/>
        <charset val="129"/>
      </rPr>
      <t>추정치</t>
    </r>
    <r>
      <rPr>
        <sz val="10"/>
        <color rgb="FF000000"/>
        <rFont val="돋움"/>
        <family val="2"/>
        <charset val="129"/>
      </rPr>
      <t>입니다</t>
    </r>
    <phoneticPr fontId="5" type="noConversion"/>
  </si>
  <si>
    <t>격려금</t>
    <phoneticPr fontId="5" type="noConversion"/>
  </si>
  <si>
    <r>
      <t>격려기금회칙에</t>
    </r>
    <r>
      <rPr>
        <sz val="10"/>
        <color rgb="FF000000"/>
        <rFont val="돋움"/>
        <family val="2"/>
        <charset val="129"/>
      </rPr>
      <t xml:space="preserve"> 따라 추가된 항목입니다.</t>
    </r>
    <phoneticPr fontId="5" type="noConversion"/>
  </si>
  <si>
    <t>N1</t>
    <phoneticPr fontId="5" type="noConversion"/>
  </si>
  <si>
    <t>O1</t>
    <phoneticPr fontId="5" type="noConversion"/>
  </si>
  <si>
    <t>스터디 상품</t>
    <phoneticPr fontId="5" type="noConversion"/>
  </si>
  <si>
    <t>G1</t>
    <phoneticPr fontId="5" type="noConversion"/>
  </si>
  <si>
    <t>J1</t>
    <phoneticPr fontId="5" type="noConversion"/>
  </si>
  <si>
    <t>K1</t>
    <phoneticPr fontId="5" type="noConversion"/>
  </si>
  <si>
    <t>L1</t>
    <phoneticPr fontId="5" type="noConversion"/>
  </si>
  <si>
    <t>M1</t>
    <phoneticPr fontId="5" type="noConversion"/>
  </si>
  <si>
    <t>P1</t>
    <phoneticPr fontId="5" type="noConversion"/>
  </si>
  <si>
    <t>-</t>
    <phoneticPr fontId="5" type="noConversion"/>
  </si>
  <si>
    <t>기층지원금의 규모를 예상할 수 없어 0원으로 두었습니다.</t>
    <phoneticPr fontId="5" type="noConversion"/>
  </si>
  <si>
    <t>단체복의 종류나 금액 등을 아직 정확하게 알지 못하기에 현재로서는 0원으로 두었습니다.</t>
    <phoneticPr fontId="5" type="noConversion"/>
  </si>
  <si>
    <t>축제 TF</t>
  </si>
  <si>
    <t>축제 부스 준비비</t>
  </si>
  <si>
    <t>부스 운영 재료비</t>
  </si>
  <si>
    <t>식기 도구 대여비</t>
  </si>
  <si>
    <t>상상효과 보증금</t>
  </si>
  <si>
    <t>이체 수수료</t>
    <phoneticPr fontId="5" type="noConversion"/>
  </si>
  <si>
    <r>
      <rPr>
        <sz val="10"/>
        <rFont val="맑은 고딕"/>
        <family val="3"/>
        <charset val="129"/>
      </rPr>
      <t>금융거래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>비용</t>
    </r>
    <phoneticPr fontId="5" type="noConversion"/>
  </si>
  <si>
    <r>
      <rPr>
        <sz val="10"/>
        <color rgb="FF000000"/>
        <rFont val="맑은 고딕"/>
        <family val="2"/>
        <charset val="129"/>
      </rPr>
      <t>자치</t>
    </r>
    <phoneticPr fontId="5" type="noConversion"/>
  </si>
  <si>
    <r>
      <t>소수과</t>
    </r>
    <r>
      <rPr>
        <sz val="10"/>
        <rFont val="맑은 고딕"/>
        <family val="2"/>
        <charset val="129"/>
      </rPr>
      <t xml:space="preserve"> 합동 체육대회</t>
    </r>
    <phoneticPr fontId="5" type="noConversion"/>
  </si>
  <si>
    <t>학생</t>
    <phoneticPr fontId="5" type="noConversion"/>
  </si>
  <si>
    <t>소수과 합동 체육대회 진행비</t>
    <phoneticPr fontId="5" type="noConversion"/>
  </si>
  <si>
    <t>발생할 시를 대비하여 신항목 개설</t>
    <phoneticPr fontId="5" type="noConversion"/>
  </si>
  <si>
    <t>과 학생회비 이월금</t>
    <phoneticPr fontId="5" type="noConversion"/>
  </si>
  <si>
    <t>기층 예산 이월금</t>
    <phoneticPr fontId="5" type="noConversion"/>
  </si>
  <si>
    <t>과학생회비 예산</t>
    <phoneticPr fontId="5" type="noConversion"/>
  </si>
  <si>
    <t>기타</t>
    <phoneticPr fontId="5" type="noConversion"/>
  </si>
  <si>
    <t>-</t>
    <phoneticPr fontId="5" type="noConversion"/>
  </si>
  <si>
    <r>
      <t>기타</t>
    </r>
    <r>
      <rPr>
        <sz val="10"/>
        <color rgb="FF000000"/>
        <rFont val="맑은 고딕"/>
        <family val="3"/>
        <charset val="129"/>
      </rPr>
      <t xml:space="preserve"> 회계 처리를 위해 신설한 항목입니다.</t>
    </r>
    <phoneticPr fontId="5" type="noConversion"/>
  </si>
  <si>
    <r>
      <t>기타</t>
    </r>
    <r>
      <rPr>
        <sz val="10"/>
        <color rgb="FF000000"/>
        <rFont val="맑은 고딕"/>
        <family val="2"/>
        <charset val="129"/>
      </rPr>
      <t xml:space="preserve"> 수입</t>
    </r>
    <phoneticPr fontId="5" type="noConversion"/>
  </si>
  <si>
    <t>AB</t>
    <phoneticPr fontId="5" type="noConversion"/>
  </si>
  <si>
    <t>기층 예산</t>
    <phoneticPr fontId="5" type="noConversion"/>
  </si>
  <si>
    <r>
      <rPr>
        <sz val="10"/>
        <color rgb="FF000000"/>
        <rFont val="맑은 고딕"/>
        <family val="3"/>
        <charset val="129"/>
      </rPr>
      <t>신설된 항목입니다.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2"/>
        <charset val="129"/>
      </rPr>
      <t>과비는 인당 만원을 걷을 계획입니다.</t>
    </r>
    <phoneticPr fontId="5" type="noConversion"/>
  </si>
  <si>
    <r>
      <t>추후</t>
    </r>
    <r>
      <rPr>
        <sz val="10"/>
        <color rgb="FF000000"/>
        <rFont val="맑은 고딕"/>
        <family val="3"/>
        <charset val="129"/>
      </rPr>
      <t xml:space="preserve"> 참가 인원 및 음식이 확정되는 대로 변경가능합니다.</t>
    </r>
    <phoneticPr fontId="5" type="noConversion"/>
  </si>
  <si>
    <t>지원금의 규모를 알지 못해 0원으로 두었습니다.</t>
    <phoneticPr fontId="5" type="noConversion"/>
  </si>
  <si>
    <t>자치</t>
    <phoneticPr fontId="5" type="noConversion"/>
  </si>
  <si>
    <t>DA</t>
    <phoneticPr fontId="5" type="noConversion"/>
  </si>
  <si>
    <t>항공우주공학과 스터디</t>
    <phoneticPr fontId="5" type="noConversion"/>
  </si>
  <si>
    <t>I1</t>
    <phoneticPr fontId="5" type="noConversion"/>
  </si>
  <si>
    <t>O2</t>
    <phoneticPr fontId="5" type="noConversion"/>
  </si>
  <si>
    <t>O3</t>
    <phoneticPr fontId="5" type="noConversion"/>
  </si>
  <si>
    <t>Q1</t>
    <phoneticPr fontId="5" type="noConversion"/>
  </si>
  <si>
    <t>R1</t>
    <phoneticPr fontId="5" type="noConversion"/>
  </si>
  <si>
    <t>S1</t>
    <phoneticPr fontId="5" type="noConversion"/>
  </si>
  <si>
    <t>아직 어느것도 확정되지 않아 공란으로 남겨두었음. 만약 후에 필요하면 추가경정을 통해 금액 명시 후 신청 계획</t>
    <phoneticPr fontId="5" type="noConversion"/>
  </si>
  <si>
    <t>소수과 합동체육대회 TF</t>
    <phoneticPr fontId="5" type="noConversion"/>
  </si>
  <si>
    <r>
      <rPr>
        <sz val="10"/>
        <color rgb="FF000000"/>
        <rFont val="맑은 고딕"/>
        <family val="3"/>
        <charset val="129"/>
      </rPr>
      <t>멘토링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및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친목조</t>
    </r>
    <r>
      <rPr>
        <sz val="10"/>
        <color rgb="FF000000"/>
        <rFont val="Arial"/>
        <family val="2"/>
      </rPr>
      <t xml:space="preserve"> TF</t>
    </r>
    <phoneticPr fontId="5" type="noConversion"/>
  </si>
  <si>
    <t>페이스북 페이지 관리</t>
    <phoneticPr fontId="5" type="noConversion"/>
  </si>
  <si>
    <t>기획부</t>
    <phoneticPr fontId="5" type="noConversion"/>
  </si>
  <si>
    <t>자치</t>
    <phoneticPr fontId="5" type="noConversion"/>
  </si>
  <si>
    <r>
      <rPr>
        <sz val="10"/>
        <rFont val="맑은 고딕"/>
        <family val="3"/>
        <charset val="129"/>
      </rPr>
      <t>전반기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  <charset val="129"/>
      </rPr>
      <t xml:space="preserve">자치 </t>
    </r>
    <r>
      <rPr>
        <sz val="10"/>
        <rFont val="맑은 고딕"/>
        <family val="3"/>
        <charset val="129"/>
      </rPr>
      <t>이월금</t>
    </r>
    <phoneticPr fontId="5" type="noConversion"/>
  </si>
  <si>
    <t>CA</t>
    <phoneticPr fontId="5" type="noConversion"/>
  </si>
  <si>
    <t>CB</t>
    <phoneticPr fontId="5" type="noConversion"/>
  </si>
  <si>
    <t>AC</t>
    <phoneticPr fontId="5" type="noConversion"/>
  </si>
  <si>
    <t>AD</t>
    <phoneticPr fontId="5" type="noConversion"/>
  </si>
  <si>
    <t>AE</t>
    <phoneticPr fontId="5" type="noConversion"/>
  </si>
  <si>
    <t>AF</t>
    <phoneticPr fontId="5" type="noConversion"/>
  </si>
  <si>
    <t>H1</t>
    <phoneticPr fontId="5" type="noConversion"/>
  </si>
  <si>
    <t>H2</t>
    <phoneticPr fontId="5" type="noConversion"/>
  </si>
  <si>
    <t>H3</t>
    <phoneticPr fontId="5" type="noConversion"/>
  </si>
  <si>
    <t>H4</t>
    <phoneticPr fontId="5" type="noConversion"/>
  </si>
  <si>
    <t>H5</t>
    <phoneticPr fontId="5" type="noConversion"/>
  </si>
  <si>
    <t>K2</t>
    <phoneticPr fontId="5" type="noConversion"/>
  </si>
  <si>
    <t>K3</t>
    <phoneticPr fontId="5" type="noConversion"/>
  </si>
  <si>
    <t>K4</t>
    <phoneticPr fontId="5" type="noConversion"/>
  </si>
  <si>
    <t>N2</t>
    <phoneticPr fontId="5" type="noConversion"/>
  </si>
  <si>
    <t>N3</t>
    <phoneticPr fontId="5" type="noConversion"/>
  </si>
  <si>
    <t>O4</t>
    <phoneticPr fontId="5" type="noConversion"/>
  </si>
  <si>
    <t>-</t>
    <phoneticPr fontId="5" type="noConversion"/>
  </si>
  <si>
    <r>
      <t>소수과</t>
    </r>
    <r>
      <rPr>
        <sz val="10"/>
        <rFont val="맑은 고딕"/>
        <family val="2"/>
        <charset val="129"/>
      </rPr>
      <t xml:space="preserve"> 체육대회 참가비</t>
    </r>
    <phoneticPr fontId="5" type="noConversion"/>
  </si>
  <si>
    <r>
      <t>학생의</t>
    </r>
    <r>
      <rPr>
        <sz val="10"/>
        <color rgb="FF000000"/>
        <rFont val="맑은 고딕"/>
        <family val="2"/>
        <charset val="129"/>
      </rPr>
      <t xml:space="preserve"> 참가 규모를 알지 못하여 돈을 추가했습니다.</t>
    </r>
    <phoneticPr fontId="5" type="noConversion"/>
  </si>
  <si>
    <t>사업수혜자:과비납부자</t>
    <phoneticPr fontId="5" type="noConversion"/>
  </si>
  <si>
    <t>사업수혜자:학생회비납부자</t>
    <phoneticPr fontId="5" type="noConversion"/>
  </si>
  <si>
    <t>사업수혜자:학생회비납부자(미납부자는 참가비 징수 예정)</t>
    <phoneticPr fontId="5" type="noConversion"/>
  </si>
  <si>
    <t>자치</t>
    <phoneticPr fontId="5" type="noConversion"/>
  </si>
  <si>
    <r>
      <t>소수과</t>
    </r>
    <r>
      <rPr>
        <sz val="10"/>
        <rFont val="맑은 고딕"/>
        <family val="2"/>
        <charset val="129"/>
      </rPr>
      <t xml:space="preserve"> 체육대회 비용</t>
    </r>
    <phoneticPr fontId="5" type="noConversion"/>
  </si>
  <si>
    <t>-</t>
    <phoneticPr fontId="5" type="noConversion"/>
  </si>
  <si>
    <r>
      <t>4개의</t>
    </r>
    <r>
      <rPr>
        <sz val="10"/>
        <color rgb="FF000000"/>
        <rFont val="맑은 고딕"/>
        <family val="2"/>
        <charset val="129"/>
      </rPr>
      <t xml:space="preserve"> 학과에서 입금된 항목입니다.</t>
    </r>
    <phoneticPr fontId="5" type="noConversion"/>
  </si>
  <si>
    <t>소수과 합동 체육대회 환급</t>
    <phoneticPr fontId="5" type="noConversion"/>
  </si>
  <si>
    <t>자치</t>
    <phoneticPr fontId="5" type="noConversion"/>
  </si>
  <si>
    <t>진행비 후에 남는 금액 환급 예정 항목입니다.</t>
    <phoneticPr fontId="5" type="noConversion"/>
  </si>
  <si>
    <t>CG</t>
    <phoneticPr fontId="5" type="noConversion"/>
  </si>
  <si>
    <t>CH</t>
    <phoneticPr fontId="5" type="noConversion"/>
  </si>
  <si>
    <t>CI</t>
    <phoneticPr fontId="5" type="noConversion"/>
  </si>
  <si>
    <t>CJ</t>
    <phoneticPr fontId="5" type="noConversion"/>
  </si>
  <si>
    <t>R2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</si>
</sst>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돋움"/>
      <family val="2"/>
      <charset val="129"/>
    </font>
    <font>
      <sz val="10"/>
      <color rgb="FF000000"/>
      <name val="Arial"/>
      <family val="3"/>
      <charset val="129"/>
    </font>
    <font>
      <sz val="1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맑은 고딕"/>
      <family val="3"/>
      <charset val="129"/>
    </font>
    <font>
      <sz val="10"/>
      <name val="맑은 고딕"/>
      <family val="2"/>
      <charset val="129"/>
    </font>
    <font>
      <sz val="10"/>
      <color rgb="FF000000"/>
      <name val="맑은 고딕"/>
      <family val="2"/>
      <charset val="129"/>
    </font>
    <font>
      <sz val="10"/>
      <color theme="1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name val="Arial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 tint="-0.14999847407452621"/>
        <bgColor rgb="FFF3F3F3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23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1" fillId="2" borderId="9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76" fontId="1" fillId="6" borderId="9" xfId="0" applyNumberFormat="1" applyFont="1" applyFill="1" applyBorder="1" applyAlignment="1">
      <alignment horizontal="center" vertical="center"/>
    </xf>
    <xf numFmtId="10" fontId="1" fillId="6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177" fontId="1" fillId="2" borderId="5" xfId="0" applyNumberFormat="1" applyFont="1" applyFill="1" applyBorder="1" applyAlignment="1">
      <alignment horizontal="center"/>
    </xf>
    <xf numFmtId="176" fontId="1" fillId="6" borderId="4" xfId="0" applyNumberFormat="1" applyFont="1" applyFill="1" applyBorder="1" applyAlignment="1">
      <alignment horizontal="center"/>
    </xf>
    <xf numFmtId="10" fontId="1" fillId="6" borderId="4" xfId="0" applyNumberFormat="1" applyFont="1" applyFill="1" applyBorder="1" applyAlignment="1">
      <alignment horizontal="center"/>
    </xf>
    <xf numFmtId="178" fontId="1" fillId="3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6" fontId="11" fillId="0" borderId="5" xfId="0" applyNumberFormat="1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5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 horizontal="center" wrapText="1"/>
    </xf>
    <xf numFmtId="176" fontId="2" fillId="0" borderId="5" xfId="0" applyNumberFormat="1" applyFont="1" applyBorder="1" applyAlignment="1">
      <alignment horizontal="center" wrapText="1"/>
    </xf>
    <xf numFmtId="176" fontId="2" fillId="0" borderId="5" xfId="0" applyNumberFormat="1" applyFont="1" applyBorder="1" applyAlignment="1">
      <alignment horizontal="center"/>
    </xf>
    <xf numFmtId="176" fontId="1" fillId="6" borderId="5" xfId="0" applyNumberFormat="1" applyFont="1" applyFill="1" applyBorder="1" applyAlignment="1">
      <alignment horizontal="center" vertical="center"/>
    </xf>
    <xf numFmtId="176" fontId="1" fillId="6" borderId="6" xfId="0" applyNumberFormat="1" applyFont="1" applyFill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176" fontId="15" fillId="7" borderId="5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176" fontId="14" fillId="9" borderId="5" xfId="0" applyNumberFormat="1" applyFont="1" applyFill="1" applyBorder="1" applyAlignment="1">
      <alignment horizontal="center" vertical="center"/>
    </xf>
    <xf numFmtId="10" fontId="13" fillId="9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4" fillId="0" borderId="5" xfId="0" applyNumberFormat="1" applyFont="1" applyBorder="1" applyAlignment="1">
      <alignment horizontal="center" vertical="center"/>
    </xf>
    <xf numFmtId="177" fontId="4" fillId="5" borderId="5" xfId="0" applyNumberFormat="1" applyFont="1" applyFill="1" applyBorder="1" applyAlignment="1">
      <alignment horizontal="center" vertical="center"/>
    </xf>
    <xf numFmtId="177" fontId="4" fillId="6" borderId="5" xfId="0" applyNumberFormat="1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/>
    <xf numFmtId="0" fontId="0" fillId="4" borderId="14" xfId="0" applyFont="1" applyFill="1" applyBorder="1" applyAlignment="1">
      <alignment horizontal="center"/>
    </xf>
    <xf numFmtId="10" fontId="4" fillId="0" borderId="15" xfId="0" applyNumberFormat="1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/>
    </xf>
    <xf numFmtId="10" fontId="1" fillId="3" borderId="2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10" fontId="4" fillId="11" borderId="15" xfId="0" applyNumberFormat="1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176" fontId="18" fillId="0" borderId="9" xfId="1" applyNumberFormat="1" applyFont="1" applyBorder="1" applyAlignment="1">
      <alignment horizontal="center" vertical="center" wrapText="1"/>
    </xf>
    <xf numFmtId="176" fontId="18" fillId="0" borderId="9" xfId="1" applyNumberFormat="1" applyFont="1" applyBorder="1" applyAlignment="1">
      <alignment horizontal="center" vertical="center" wrapText="1"/>
    </xf>
    <xf numFmtId="176" fontId="18" fillId="0" borderId="9" xfId="1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6" borderId="4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177" fontId="4" fillId="6" borderId="11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77" fontId="4" fillId="6" borderId="29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176" fontId="4" fillId="4" borderId="8" xfId="0" applyNumberFormat="1" applyFont="1" applyFill="1" applyBorder="1" applyAlignment="1">
      <alignment horizontal="center"/>
    </xf>
    <xf numFmtId="10" fontId="4" fillId="0" borderId="1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176" fontId="1" fillId="5" borderId="25" xfId="0" applyNumberFormat="1" applyFont="1" applyFill="1" applyBorder="1" applyAlignment="1">
      <alignment horizontal="center" vertical="center"/>
    </xf>
    <xf numFmtId="177" fontId="1" fillId="2" borderId="25" xfId="0" applyNumberFormat="1" applyFont="1" applyFill="1" applyBorder="1" applyAlignment="1">
      <alignment horizontal="center"/>
    </xf>
    <xf numFmtId="176" fontId="1" fillId="6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wrapText="1"/>
    </xf>
    <xf numFmtId="176" fontId="4" fillId="4" borderId="25" xfId="0" applyNumberFormat="1" applyFont="1" applyFill="1" applyBorder="1" applyAlignment="1">
      <alignment horizontal="center" vertical="center"/>
    </xf>
    <xf numFmtId="176" fontId="18" fillId="0" borderId="25" xfId="1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/>
    </xf>
    <xf numFmtId="176" fontId="4" fillId="4" borderId="25" xfId="0" applyNumberFormat="1" applyFont="1" applyFill="1" applyBorder="1" applyAlignment="1">
      <alignment horizontal="center"/>
    </xf>
    <xf numFmtId="176" fontId="1" fillId="2" borderId="25" xfId="0" applyNumberFormat="1" applyFont="1" applyFill="1" applyBorder="1" applyAlignment="1">
      <alignment horizontal="center"/>
    </xf>
    <xf numFmtId="176" fontId="4" fillId="0" borderId="25" xfId="0" applyNumberFormat="1" applyFont="1" applyBorder="1" applyAlignment="1">
      <alignment horizontal="center" wrapText="1"/>
    </xf>
    <xf numFmtId="176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76" fontId="8" fillId="0" borderId="8" xfId="0" applyNumberFormat="1" applyFont="1" applyBorder="1" applyAlignment="1">
      <alignment horizontal="center" vertical="center" wrapText="1"/>
    </xf>
    <xf numFmtId="177" fontId="17" fillId="4" borderId="5" xfId="0" applyNumberFormat="1" applyFont="1" applyFill="1" applyBorder="1" applyAlignment="1">
      <alignment horizontal="center" vertical="center"/>
    </xf>
    <xf numFmtId="176" fontId="4" fillId="4" borderId="29" xfId="0" applyNumberFormat="1" applyFont="1" applyFill="1" applyBorder="1" applyAlignment="1">
      <alignment horizontal="center"/>
    </xf>
    <xf numFmtId="176" fontId="1" fillId="2" borderId="29" xfId="0" applyNumberFormat="1" applyFont="1" applyFill="1" applyBorder="1" applyAlignment="1">
      <alignment horizontal="center"/>
    </xf>
    <xf numFmtId="176" fontId="4" fillId="4" borderId="29" xfId="0" applyNumberFormat="1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/>
    </xf>
    <xf numFmtId="176" fontId="4" fillId="4" borderId="4" xfId="0" applyNumberFormat="1" applyFont="1" applyFill="1" applyBorder="1" applyAlignment="1">
      <alignment horizont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176" fontId="17" fillId="10" borderId="25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6" fontId="4" fillId="10" borderId="25" xfId="0" applyNumberFormat="1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8" fillId="0" borderId="12" xfId="1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Font="1" applyBorder="1" applyAlignment="1"/>
    <xf numFmtId="0" fontId="1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 wrapText="1"/>
    </xf>
    <xf numFmtId="177" fontId="1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12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wrapText="1"/>
    </xf>
    <xf numFmtId="176" fontId="4" fillId="12" borderId="12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176" fontId="1" fillId="3" borderId="12" xfId="0" applyNumberFormat="1" applyFont="1" applyFill="1" applyBorder="1" applyAlignment="1">
      <alignment horizontal="center"/>
    </xf>
    <xf numFmtId="10" fontId="1" fillId="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176" fontId="8" fillId="0" borderId="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4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176" fontId="4" fillId="0" borderId="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wrapText="1"/>
    </xf>
    <xf numFmtId="0" fontId="2" fillId="0" borderId="25" xfId="0" applyFont="1" applyBorder="1"/>
    <xf numFmtId="176" fontId="4" fillId="0" borderId="25" xfId="0" applyNumberFormat="1" applyFont="1" applyBorder="1" applyAlignment="1">
      <alignment horizontal="center" vertical="center"/>
    </xf>
    <xf numFmtId="176" fontId="1" fillId="5" borderId="25" xfId="0" applyNumberFormat="1" applyFont="1" applyFill="1" applyBorder="1" applyAlignment="1">
      <alignment horizontal="center" wrapText="1"/>
    </xf>
    <xf numFmtId="176" fontId="1" fillId="6" borderId="25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76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176" fontId="4" fillId="0" borderId="6" xfId="0" applyNumberFormat="1" applyFont="1" applyBorder="1" applyAlignment="1">
      <alignment horizontal="center" vertical="center" wrapText="1"/>
    </xf>
    <xf numFmtId="176" fontId="1" fillId="5" borderId="10" xfId="0" applyNumberFormat="1" applyFont="1" applyFill="1" applyBorder="1" applyAlignment="1">
      <alignment horizontal="center" wrapText="1"/>
    </xf>
    <xf numFmtId="0" fontId="2" fillId="0" borderId="9" xfId="0" applyFont="1" applyBorder="1"/>
    <xf numFmtId="176" fontId="8" fillId="0" borderId="7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1" fillId="6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4" fillId="3" borderId="28" xfId="0" applyFont="1" applyFill="1" applyBorder="1" applyAlignment="1">
      <alignment horizontal="center"/>
    </xf>
    <xf numFmtId="176" fontId="4" fillId="0" borderId="27" xfId="0" applyNumberFormat="1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176" fontId="4" fillId="0" borderId="26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 wrapText="1"/>
    </xf>
    <xf numFmtId="176" fontId="1" fillId="2" borderId="25" xfId="0" applyNumberFormat="1" applyFont="1" applyFill="1" applyBorder="1" applyAlignment="1">
      <alignment horizontal="center" wrapText="1"/>
    </xf>
    <xf numFmtId="176" fontId="1" fillId="6" borderId="30" xfId="0" applyNumberFormat="1" applyFont="1" applyFill="1" applyBorder="1" applyAlignment="1">
      <alignment horizontal="center"/>
    </xf>
    <xf numFmtId="0" fontId="2" fillId="0" borderId="30" xfId="0" applyFont="1" applyBorder="1"/>
    <xf numFmtId="176" fontId="1" fillId="6" borderId="25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76" fontId="1" fillId="5" borderId="25" xfId="0" applyNumberFormat="1" applyFont="1" applyFill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0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1" fillId="6" borderId="2" xfId="0" applyNumberFormat="1" applyFont="1" applyFill="1" applyBorder="1" applyAlignment="1">
      <alignment horizontal="center" vertical="center" wrapText="1"/>
    </xf>
    <xf numFmtId="176" fontId="1" fillId="6" borderId="3" xfId="0" applyNumberFormat="1" applyFont="1" applyFill="1" applyBorder="1" applyAlignment="1">
      <alignment horizontal="center" vertical="center" wrapText="1"/>
    </xf>
    <xf numFmtId="176" fontId="1" fillId="6" borderId="4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6" fontId="10" fillId="0" borderId="26" xfId="0" applyNumberFormat="1" applyFont="1" applyBorder="1" applyAlignment="1">
      <alignment horizontal="center" vertical="center" wrapText="1"/>
    </xf>
    <xf numFmtId="177" fontId="17" fillId="4" borderId="6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177" fontId="17" fillId="4" borderId="12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787"/>
  <sheetViews>
    <sheetView tabSelected="1" zoomScaleNormal="100" workbookViewId="0">
      <selection activeCell="M8" sqref="M8"/>
    </sheetView>
  </sheetViews>
  <sheetFormatPr defaultColWidth="14.44140625" defaultRowHeight="15.75" customHeight="1" x14ac:dyDescent="0.25"/>
  <cols>
    <col min="4" max="4" width="25.44140625" customWidth="1"/>
    <col min="5" max="5" width="14.6640625" customWidth="1"/>
    <col min="6" max="6" width="33.33203125" customWidth="1"/>
    <col min="8" max="8" width="19.77734375" customWidth="1"/>
    <col min="9" max="9" width="15.109375" customWidth="1"/>
    <col min="10" max="10" width="15" customWidth="1"/>
    <col min="11" max="11" width="34" customWidth="1"/>
  </cols>
  <sheetData>
    <row r="1" spans="1:29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2" x14ac:dyDescent="0.25">
      <c r="A3" s="1"/>
      <c r="B3" s="1"/>
      <c r="C3" s="63"/>
      <c r="D3" s="213" t="s">
        <v>0</v>
      </c>
      <c r="E3" s="214"/>
      <c r="F3" s="214"/>
      <c r="G3" s="214"/>
      <c r="H3" s="214"/>
      <c r="I3" s="214"/>
      <c r="J3" s="214"/>
      <c r="K3" s="2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 x14ac:dyDescent="0.25">
      <c r="A4" s="1"/>
      <c r="B4" s="1"/>
      <c r="C4" s="63"/>
      <c r="D4" s="130" t="s">
        <v>1</v>
      </c>
      <c r="E4" s="130" t="s">
        <v>2</v>
      </c>
      <c r="F4" s="130" t="s">
        <v>3</v>
      </c>
      <c r="G4" s="130" t="s">
        <v>4</v>
      </c>
      <c r="H4" s="131" t="s">
        <v>5</v>
      </c>
      <c r="I4" s="131" t="s">
        <v>6</v>
      </c>
      <c r="J4" s="132" t="s">
        <v>7</v>
      </c>
      <c r="K4" s="130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1.6" customHeight="1" x14ac:dyDescent="0.35">
      <c r="A5" s="1"/>
      <c r="B5" s="1"/>
      <c r="C5" s="63"/>
      <c r="D5" s="215" t="s">
        <v>9</v>
      </c>
      <c r="E5" s="215" t="s">
        <v>10</v>
      </c>
      <c r="F5" s="133" t="s">
        <v>148</v>
      </c>
      <c r="G5" s="134" t="s">
        <v>11</v>
      </c>
      <c r="H5" s="135">
        <v>303000</v>
      </c>
      <c r="I5" s="136">
        <v>320000</v>
      </c>
      <c r="J5" s="34">
        <f>IFERROR(I5/H5,"-%")</f>
        <v>1.056105610561056</v>
      </c>
      <c r="K5" s="137" t="s">
        <v>126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6" customHeight="1" x14ac:dyDescent="0.25">
      <c r="A6" s="1"/>
      <c r="B6" s="1"/>
      <c r="C6" s="63"/>
      <c r="D6" s="214"/>
      <c r="E6" s="214"/>
      <c r="F6" s="138" t="s">
        <v>141</v>
      </c>
      <c r="G6" s="139" t="s">
        <v>147</v>
      </c>
      <c r="H6" s="135">
        <v>966484</v>
      </c>
      <c r="I6" s="136">
        <v>316420</v>
      </c>
      <c r="J6" s="34">
        <f>IFERROR(I6/H6,"-%")</f>
        <v>0.32739290045153358</v>
      </c>
      <c r="K6" s="14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6" customHeight="1" x14ac:dyDescent="0.35">
      <c r="A7" s="4"/>
      <c r="B7" s="4"/>
      <c r="C7" s="63"/>
      <c r="D7" s="214"/>
      <c r="E7" s="214"/>
      <c r="F7" s="141" t="s">
        <v>142</v>
      </c>
      <c r="G7" s="142" t="s">
        <v>170</v>
      </c>
      <c r="H7" s="143" t="s">
        <v>125</v>
      </c>
      <c r="I7" s="143">
        <v>350000</v>
      </c>
      <c r="J7" s="34" t="str">
        <f>IFERROR(I7/H7,"-%")</f>
        <v>-%</v>
      </c>
      <c r="K7" s="144" t="s">
        <v>149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8" customHeight="1" x14ac:dyDescent="0.35">
      <c r="A8" s="4"/>
      <c r="B8" s="4"/>
      <c r="C8" s="63"/>
      <c r="D8" s="214"/>
      <c r="E8" s="214"/>
      <c r="F8" s="145" t="s">
        <v>140</v>
      </c>
      <c r="G8" s="139" t="s">
        <v>171</v>
      </c>
      <c r="H8" s="143" t="s">
        <v>144</v>
      </c>
      <c r="I8" s="143">
        <v>0</v>
      </c>
      <c r="J8" s="34" t="str">
        <f>IFERROR(I8/H8,"-%")</f>
        <v>-%</v>
      </c>
      <c r="K8" s="14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.6" x14ac:dyDescent="0.25">
      <c r="A9" s="4"/>
      <c r="B9" s="4"/>
      <c r="C9" s="63"/>
      <c r="D9" s="214"/>
      <c r="E9" s="214"/>
      <c r="F9" s="147" t="s">
        <v>112</v>
      </c>
      <c r="G9" s="139" t="s">
        <v>172</v>
      </c>
      <c r="H9" s="135">
        <v>257</v>
      </c>
      <c r="I9" s="136">
        <v>300</v>
      </c>
      <c r="J9" s="34">
        <f t="shared" ref="J9:J18" si="0">IFERROR(I9/H9,"-%")</f>
        <v>1.1673151750972763</v>
      </c>
      <c r="K9" s="144" t="s">
        <v>113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6" x14ac:dyDescent="0.35">
      <c r="A10" s="1"/>
      <c r="B10" s="1"/>
      <c r="C10" s="63"/>
      <c r="D10" s="214"/>
      <c r="E10" s="214"/>
      <c r="F10" s="148" t="s">
        <v>114</v>
      </c>
      <c r="G10" s="139" t="s">
        <v>173</v>
      </c>
      <c r="H10" s="135">
        <v>230768</v>
      </c>
      <c r="I10" s="136">
        <v>222222</v>
      </c>
      <c r="J10" s="34">
        <f t="shared" si="0"/>
        <v>0.96296713582472437</v>
      </c>
      <c r="K10" s="149" t="s">
        <v>115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2" x14ac:dyDescent="0.25">
      <c r="A11" s="1"/>
      <c r="B11" s="1"/>
      <c r="C11" s="63"/>
      <c r="D11" s="214"/>
      <c r="E11" s="214"/>
      <c r="F11" s="216" t="s">
        <v>12</v>
      </c>
      <c r="G11" s="214"/>
      <c r="H11" s="150">
        <f>SUM(H5:H10)</f>
        <v>1500509</v>
      </c>
      <c r="I11" s="151">
        <f>SUM(I5:I10)</f>
        <v>1208942</v>
      </c>
      <c r="J11" s="152">
        <f>IFERROR(I11/H11,"-%")</f>
        <v>0.80568793656019388</v>
      </c>
      <c r="K11" s="1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8" x14ac:dyDescent="0.25">
      <c r="A12" s="1"/>
      <c r="B12" s="1"/>
      <c r="C12" s="63"/>
      <c r="D12" s="214"/>
      <c r="E12" s="215" t="s">
        <v>13</v>
      </c>
      <c r="F12" s="154" t="s">
        <v>14</v>
      </c>
      <c r="G12" s="154" t="s">
        <v>15</v>
      </c>
      <c r="H12" s="143" t="s">
        <v>125</v>
      </c>
      <c r="I12" s="143">
        <v>0</v>
      </c>
      <c r="J12" s="34" t="str">
        <f t="shared" si="0"/>
        <v>-%</v>
      </c>
      <c r="K12" s="14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8" x14ac:dyDescent="0.25">
      <c r="A13" s="1"/>
      <c r="B13" s="1"/>
      <c r="C13" s="63"/>
      <c r="D13" s="214"/>
      <c r="E13" s="214"/>
      <c r="F13" s="155" t="s">
        <v>16</v>
      </c>
      <c r="G13" s="154" t="s">
        <v>17</v>
      </c>
      <c r="H13" s="143" t="s">
        <v>125</v>
      </c>
      <c r="I13" s="143" t="s">
        <v>125</v>
      </c>
      <c r="J13" s="34" t="str">
        <f t="shared" si="0"/>
        <v>-%</v>
      </c>
      <c r="K13" s="14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8" x14ac:dyDescent="0.25">
      <c r="A14" s="1"/>
      <c r="B14" s="1"/>
      <c r="C14" s="63"/>
      <c r="D14" s="214"/>
      <c r="E14" s="214"/>
      <c r="F14" s="155" t="s">
        <v>18</v>
      </c>
      <c r="G14" s="154" t="s">
        <v>19</v>
      </c>
      <c r="H14" s="143" t="s">
        <v>125</v>
      </c>
      <c r="I14" s="143" t="s">
        <v>144</v>
      </c>
      <c r="J14" s="34" t="str">
        <f t="shared" si="0"/>
        <v>-%</v>
      </c>
      <c r="K14" s="14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8" x14ac:dyDescent="0.25">
      <c r="A15" s="1"/>
      <c r="B15" s="1"/>
      <c r="C15" s="63"/>
      <c r="D15" s="214"/>
      <c r="E15" s="214"/>
      <c r="F15" s="155" t="s">
        <v>20</v>
      </c>
      <c r="G15" s="154" t="s">
        <v>21</v>
      </c>
      <c r="H15" s="143" t="s">
        <v>125</v>
      </c>
      <c r="I15" s="143" t="s">
        <v>125</v>
      </c>
      <c r="J15" s="34" t="str">
        <f t="shared" si="0"/>
        <v>-%</v>
      </c>
      <c r="K15" s="14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8" x14ac:dyDescent="0.25">
      <c r="A16" s="1"/>
      <c r="B16" s="1"/>
      <c r="C16" s="63"/>
      <c r="D16" s="214"/>
      <c r="E16" s="214"/>
      <c r="F16" s="155" t="s">
        <v>22</v>
      </c>
      <c r="G16" s="154" t="s">
        <v>23</v>
      </c>
      <c r="H16" s="143" t="s">
        <v>125</v>
      </c>
      <c r="I16" s="143" t="s">
        <v>144</v>
      </c>
      <c r="J16" s="34" t="str">
        <f t="shared" si="0"/>
        <v>-%</v>
      </c>
      <c r="K16" s="14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8" x14ac:dyDescent="0.25">
      <c r="A17" s="1"/>
      <c r="B17" s="1"/>
      <c r="C17" s="63"/>
      <c r="D17" s="214"/>
      <c r="E17" s="214"/>
      <c r="F17" s="155" t="s">
        <v>24</v>
      </c>
      <c r="G17" s="154" t="s">
        <v>25</v>
      </c>
      <c r="H17" s="143" t="s">
        <v>125</v>
      </c>
      <c r="I17" s="143">
        <v>0</v>
      </c>
      <c r="J17" s="34" t="str">
        <f t="shared" ref="J17" si="1">IFERROR(I17/H17,"-%")</f>
        <v>-%</v>
      </c>
      <c r="K17" s="14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8" x14ac:dyDescent="0.25">
      <c r="A18" s="1"/>
      <c r="B18" s="1"/>
      <c r="C18" s="63"/>
      <c r="D18" s="214"/>
      <c r="E18" s="214"/>
      <c r="F18" s="156" t="s">
        <v>26</v>
      </c>
      <c r="G18" s="134" t="s">
        <v>27</v>
      </c>
      <c r="H18" s="143" t="s">
        <v>125</v>
      </c>
      <c r="I18" s="143" t="s">
        <v>144</v>
      </c>
      <c r="J18" s="34" t="str">
        <f t="shared" si="0"/>
        <v>-%</v>
      </c>
      <c r="K18" s="15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2" x14ac:dyDescent="0.25">
      <c r="A19" s="1"/>
      <c r="B19" s="1"/>
      <c r="C19" s="63"/>
      <c r="D19" s="214"/>
      <c r="E19" s="214"/>
      <c r="F19" s="216" t="s">
        <v>12</v>
      </c>
      <c r="G19" s="214"/>
      <c r="H19" s="150">
        <f t="shared" ref="H19:I19" si="2">SUM(H12:H18)</f>
        <v>0</v>
      </c>
      <c r="I19" s="150">
        <f t="shared" si="2"/>
        <v>0</v>
      </c>
      <c r="J19" s="152" t="str">
        <f>IFERROR(I19/H19,"-%")</f>
        <v>-%</v>
      </c>
      <c r="K19" s="15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6" x14ac:dyDescent="0.35">
      <c r="A20" s="4"/>
      <c r="B20" s="4"/>
      <c r="C20" s="63"/>
      <c r="D20" s="214"/>
      <c r="E20" s="217" t="s">
        <v>166</v>
      </c>
      <c r="F20" s="158" t="s">
        <v>167</v>
      </c>
      <c r="G20" s="159" t="s">
        <v>168</v>
      </c>
      <c r="H20" s="170" t="s">
        <v>185</v>
      </c>
      <c r="I20" s="160">
        <v>599741</v>
      </c>
      <c r="J20" s="34" t="str">
        <f>IFERROR(I20/H20,"-%")</f>
        <v>-%</v>
      </c>
      <c r="K20" s="14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.6" x14ac:dyDescent="0.25">
      <c r="A21" s="1"/>
      <c r="B21" s="1"/>
      <c r="C21" s="63"/>
      <c r="D21" s="214"/>
      <c r="E21" s="214"/>
      <c r="F21" s="155" t="s">
        <v>29</v>
      </c>
      <c r="G21" s="159" t="s">
        <v>169</v>
      </c>
      <c r="H21" s="143" t="s">
        <v>144</v>
      </c>
      <c r="I21" s="160">
        <v>0</v>
      </c>
      <c r="J21" s="34" t="str">
        <f t="shared" ref="J21:J28" si="3">IFERROR(I21/H21,"-%")</f>
        <v>-%</v>
      </c>
      <c r="K21" s="161" t="s">
        <v>150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8" x14ac:dyDescent="0.25">
      <c r="A22" s="1"/>
      <c r="B22" s="1"/>
      <c r="C22" s="63"/>
      <c r="D22" s="214"/>
      <c r="E22" s="214"/>
      <c r="F22" s="155" t="s">
        <v>30</v>
      </c>
      <c r="G22" s="154" t="s">
        <v>31</v>
      </c>
      <c r="H22" s="143" t="s">
        <v>125</v>
      </c>
      <c r="I22" s="160" t="s">
        <v>125</v>
      </c>
      <c r="J22" s="34" t="str">
        <f t="shared" si="3"/>
        <v>-%</v>
      </c>
      <c r="K22" s="1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8" x14ac:dyDescent="0.25">
      <c r="A23" s="1"/>
      <c r="B23" s="1"/>
      <c r="C23" s="63"/>
      <c r="D23" s="214"/>
      <c r="E23" s="214"/>
      <c r="F23" s="155" t="s">
        <v>32</v>
      </c>
      <c r="G23" s="154" t="s">
        <v>33</v>
      </c>
      <c r="H23" s="143" t="s">
        <v>125</v>
      </c>
      <c r="I23" s="160" t="s">
        <v>125</v>
      </c>
      <c r="J23" s="34" t="str">
        <f t="shared" si="3"/>
        <v>-%</v>
      </c>
      <c r="K23" s="14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8" x14ac:dyDescent="0.25">
      <c r="A24" s="1"/>
      <c r="B24" s="1"/>
      <c r="C24" s="63"/>
      <c r="D24" s="214"/>
      <c r="E24" s="214"/>
      <c r="F24" s="155" t="s">
        <v>34</v>
      </c>
      <c r="G24" s="154" t="s">
        <v>35</v>
      </c>
      <c r="H24" s="143" t="s">
        <v>125</v>
      </c>
      <c r="I24" s="160" t="s">
        <v>125</v>
      </c>
      <c r="J24" s="34" t="str">
        <f t="shared" si="3"/>
        <v>-%</v>
      </c>
      <c r="K24" s="14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6" x14ac:dyDescent="0.35">
      <c r="A25" s="4"/>
      <c r="B25" s="4"/>
      <c r="C25" s="63"/>
      <c r="D25" s="214"/>
      <c r="E25" s="214"/>
      <c r="F25" s="163" t="s">
        <v>186</v>
      </c>
      <c r="G25" s="154" t="s">
        <v>37</v>
      </c>
      <c r="H25" s="143" t="s">
        <v>185</v>
      </c>
      <c r="I25" s="160">
        <v>0</v>
      </c>
      <c r="J25" s="34" t="str">
        <f t="shared" si="3"/>
        <v>-%</v>
      </c>
      <c r="K25" s="161" t="s">
        <v>187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.6" x14ac:dyDescent="0.35">
      <c r="A26" s="4"/>
      <c r="B26" s="4"/>
      <c r="C26" s="63"/>
      <c r="D26" s="214"/>
      <c r="E26" s="214"/>
      <c r="F26" s="163" t="s">
        <v>192</v>
      </c>
      <c r="G26" s="139" t="s">
        <v>198</v>
      </c>
      <c r="H26" s="143" t="s">
        <v>193</v>
      </c>
      <c r="I26" s="160">
        <v>800000</v>
      </c>
      <c r="J26" s="34" t="str">
        <f t="shared" si="3"/>
        <v>-%</v>
      </c>
      <c r="K26" s="161" t="s">
        <v>194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8" x14ac:dyDescent="0.25">
      <c r="A27" s="1"/>
      <c r="B27" s="1"/>
      <c r="C27" s="63"/>
      <c r="D27" s="214"/>
      <c r="E27" s="214"/>
      <c r="F27" s="155" t="s">
        <v>36</v>
      </c>
      <c r="G27" s="142" t="s">
        <v>199</v>
      </c>
      <c r="H27" s="143" t="s">
        <v>125</v>
      </c>
      <c r="I27" s="160" t="s">
        <v>125</v>
      </c>
      <c r="J27" s="34" t="str">
        <f t="shared" si="3"/>
        <v>-%</v>
      </c>
      <c r="K27" s="14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1" customHeight="1" x14ac:dyDescent="0.25">
      <c r="A28" s="1"/>
      <c r="B28" s="1"/>
      <c r="C28" s="63"/>
      <c r="D28" s="214"/>
      <c r="E28" s="214"/>
      <c r="F28" s="156" t="s">
        <v>38</v>
      </c>
      <c r="G28" s="142" t="s">
        <v>200</v>
      </c>
      <c r="H28" s="135">
        <v>1166400</v>
      </c>
      <c r="I28" s="160">
        <v>0</v>
      </c>
      <c r="J28" s="34">
        <f t="shared" si="3"/>
        <v>0</v>
      </c>
      <c r="K28" s="162" t="s">
        <v>127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8" x14ac:dyDescent="0.25">
      <c r="A29" s="1"/>
      <c r="B29" s="1"/>
      <c r="C29" s="63"/>
      <c r="D29" s="214"/>
      <c r="E29" s="214"/>
      <c r="F29" s="155" t="s">
        <v>39</v>
      </c>
      <c r="G29" s="171" t="s">
        <v>201</v>
      </c>
      <c r="H29" s="143" t="s">
        <v>125</v>
      </c>
      <c r="I29" s="160">
        <v>0</v>
      </c>
      <c r="J29" s="34" t="str">
        <f t="shared" ref="J29:J31" si="4">IFERROR(I29/H29,"-%")</f>
        <v>-%</v>
      </c>
      <c r="K29" s="14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"/>
      <c r="C30" s="63"/>
      <c r="D30" s="214"/>
      <c r="E30" s="214"/>
      <c r="F30" s="216" t="s">
        <v>12</v>
      </c>
      <c r="G30" s="214"/>
      <c r="H30" s="150">
        <f>SUM(H20:H29)</f>
        <v>1166400</v>
      </c>
      <c r="I30" s="150">
        <f>SUM(I20:I29)</f>
        <v>1399741</v>
      </c>
      <c r="J30" s="152">
        <f>IFERROR(I30/H30,"-%")</f>
        <v>1.2000522976680383</v>
      </c>
      <c r="K30" s="14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6" x14ac:dyDescent="0.25">
      <c r="A31" s="4"/>
      <c r="B31" s="4"/>
      <c r="C31" s="63"/>
      <c r="D31" s="214"/>
      <c r="E31" s="163" t="s">
        <v>143</v>
      </c>
      <c r="F31" s="164" t="s">
        <v>146</v>
      </c>
      <c r="G31" s="165" t="s">
        <v>153</v>
      </c>
      <c r="H31" s="166" t="s">
        <v>144</v>
      </c>
      <c r="I31" s="166">
        <v>0</v>
      </c>
      <c r="J31" s="34" t="str">
        <f t="shared" si="4"/>
        <v>-%</v>
      </c>
      <c r="K31" s="161" t="s">
        <v>145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3.2" x14ac:dyDescent="0.25">
      <c r="A32" s="4"/>
      <c r="B32" s="4"/>
      <c r="C32" s="63"/>
      <c r="D32" s="214"/>
      <c r="E32" s="167"/>
      <c r="F32" s="216" t="s">
        <v>12</v>
      </c>
      <c r="G32" s="214"/>
      <c r="H32" s="150">
        <f>SUM(H31)</f>
        <v>0</v>
      </c>
      <c r="I32" s="150">
        <f>SUM(I31)</f>
        <v>0</v>
      </c>
      <c r="J32" s="152" t="str">
        <f>IFERROR(I32/H32,"-%")</f>
        <v>-%</v>
      </c>
      <c r="K32" s="14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3.2" x14ac:dyDescent="0.25">
      <c r="A33" s="1"/>
      <c r="B33" s="1"/>
      <c r="C33" s="63"/>
      <c r="D33" s="214"/>
      <c r="E33" s="218" t="s">
        <v>40</v>
      </c>
      <c r="F33" s="214"/>
      <c r="G33" s="214"/>
      <c r="H33" s="168">
        <f>SUM(H11,H19,H30,H32)</f>
        <v>2666909</v>
      </c>
      <c r="I33" s="168">
        <f>SUM(I11,I19,I30,I32)</f>
        <v>2608683</v>
      </c>
      <c r="J33" s="169">
        <f>IFERROR(I33/H33,"-%")</f>
        <v>0.97816723405260542</v>
      </c>
      <c r="K33" s="14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"/>
      <c r="C34" s="1"/>
      <c r="D34" s="1"/>
      <c r="E34" s="1"/>
      <c r="F34" s="1"/>
      <c r="G34" s="1"/>
      <c r="H34" s="2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35"/>
      <c r="B35" s="219" t="s">
        <v>41</v>
      </c>
      <c r="C35" s="189"/>
      <c r="D35" s="189"/>
      <c r="E35" s="189"/>
      <c r="F35" s="189"/>
      <c r="G35" s="189"/>
      <c r="H35" s="189"/>
      <c r="I35" s="189"/>
      <c r="J35" s="189"/>
      <c r="K35" s="19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35"/>
      <c r="B36" s="5" t="s">
        <v>1</v>
      </c>
      <c r="C36" s="6" t="s">
        <v>42</v>
      </c>
      <c r="D36" s="6" t="s">
        <v>43</v>
      </c>
      <c r="E36" s="6" t="s">
        <v>2</v>
      </c>
      <c r="F36" s="6" t="s">
        <v>44</v>
      </c>
      <c r="G36" s="7" t="s">
        <v>4</v>
      </c>
      <c r="H36" s="7" t="s">
        <v>5</v>
      </c>
      <c r="I36" s="7" t="s">
        <v>6</v>
      </c>
      <c r="J36" s="8" t="s">
        <v>7</v>
      </c>
      <c r="K36" s="9" t="s">
        <v>45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35"/>
      <c r="B37" s="220" t="s">
        <v>9</v>
      </c>
      <c r="C37" s="174" t="s">
        <v>46</v>
      </c>
      <c r="D37" s="191" t="s">
        <v>47</v>
      </c>
      <c r="E37" s="10" t="s">
        <v>13</v>
      </c>
      <c r="F37" s="11" t="s">
        <v>48</v>
      </c>
      <c r="G37" s="11" t="s">
        <v>49</v>
      </c>
      <c r="H37" s="29" t="s">
        <v>125</v>
      </c>
      <c r="I37" s="23" t="s">
        <v>125</v>
      </c>
      <c r="J37" s="48" t="str">
        <f t="shared" ref="J37:J44" si="5">IFERROR(I37/H37,"-%")</f>
        <v>-%</v>
      </c>
      <c r="K37" s="4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35"/>
      <c r="B38" s="177"/>
      <c r="C38" s="175"/>
      <c r="D38" s="177"/>
      <c r="E38" s="11" t="s">
        <v>28</v>
      </c>
      <c r="F38" s="11" t="s">
        <v>48</v>
      </c>
      <c r="G38" s="11" t="s">
        <v>50</v>
      </c>
      <c r="H38" s="30" t="s">
        <v>125</v>
      </c>
      <c r="I38" s="25" t="s">
        <v>125</v>
      </c>
      <c r="J38" s="48" t="str">
        <f t="shared" si="5"/>
        <v>-%</v>
      </c>
      <c r="K38" s="4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35"/>
      <c r="B39" s="177"/>
      <c r="C39" s="175"/>
      <c r="D39" s="177"/>
      <c r="E39" s="11" t="s">
        <v>13</v>
      </c>
      <c r="F39" s="11" t="s">
        <v>51</v>
      </c>
      <c r="G39" s="11" t="s">
        <v>52</v>
      </c>
      <c r="H39" s="30" t="s">
        <v>125</v>
      </c>
      <c r="I39" s="25" t="s">
        <v>125</v>
      </c>
      <c r="J39" s="48" t="str">
        <f t="shared" si="5"/>
        <v>-%</v>
      </c>
      <c r="K39" s="4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35"/>
      <c r="B40" s="177"/>
      <c r="C40" s="175"/>
      <c r="D40" s="177"/>
      <c r="E40" s="11" t="s">
        <v>10</v>
      </c>
      <c r="F40" s="11" t="s">
        <v>51</v>
      </c>
      <c r="G40" s="11" t="s">
        <v>53</v>
      </c>
      <c r="H40" s="30" t="s">
        <v>125</v>
      </c>
      <c r="I40" s="25" t="s">
        <v>125</v>
      </c>
      <c r="J40" s="48" t="str">
        <f t="shared" si="5"/>
        <v>-%</v>
      </c>
      <c r="K40" s="4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35"/>
      <c r="B41" s="177"/>
      <c r="C41" s="175"/>
      <c r="D41" s="177"/>
      <c r="E41" s="11" t="s">
        <v>10</v>
      </c>
      <c r="F41" s="11" t="s">
        <v>54</v>
      </c>
      <c r="G41" s="11" t="s">
        <v>55</v>
      </c>
      <c r="H41" s="30" t="s">
        <v>125</v>
      </c>
      <c r="I41" s="25" t="s">
        <v>125</v>
      </c>
      <c r="J41" s="48" t="str">
        <f t="shared" si="5"/>
        <v>-%</v>
      </c>
      <c r="K41" s="4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35"/>
      <c r="B42" s="177"/>
      <c r="C42" s="175"/>
      <c r="D42" s="177"/>
      <c r="E42" s="11" t="s">
        <v>13</v>
      </c>
      <c r="F42" s="11" t="s">
        <v>54</v>
      </c>
      <c r="G42" s="11" t="s">
        <v>56</v>
      </c>
      <c r="H42" s="30" t="s">
        <v>125</v>
      </c>
      <c r="I42" s="25" t="s">
        <v>125</v>
      </c>
      <c r="J42" s="48" t="str">
        <f t="shared" si="5"/>
        <v>-%</v>
      </c>
      <c r="K42" s="4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35"/>
      <c r="B43" s="177"/>
      <c r="C43" s="175"/>
      <c r="D43" s="177"/>
      <c r="E43" s="11" t="s">
        <v>13</v>
      </c>
      <c r="F43" s="11" t="s">
        <v>57</v>
      </c>
      <c r="G43" s="11" t="s">
        <v>58</v>
      </c>
      <c r="H43" s="30" t="s">
        <v>125</v>
      </c>
      <c r="I43" s="25" t="s">
        <v>125</v>
      </c>
      <c r="J43" s="48" t="str">
        <f t="shared" si="5"/>
        <v>-%</v>
      </c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35"/>
      <c r="B44" s="177"/>
      <c r="C44" s="175"/>
      <c r="D44" s="177"/>
      <c r="E44" s="11" t="s">
        <v>10</v>
      </c>
      <c r="F44" s="11" t="s">
        <v>59</v>
      </c>
      <c r="G44" s="11" t="s">
        <v>60</v>
      </c>
      <c r="H44" s="30" t="s">
        <v>125</v>
      </c>
      <c r="I44" s="25" t="s">
        <v>125</v>
      </c>
      <c r="J44" s="48" t="str">
        <f t="shared" si="5"/>
        <v>-%</v>
      </c>
      <c r="K44" s="4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35"/>
      <c r="B45" s="177"/>
      <c r="C45" s="175"/>
      <c r="D45" s="177"/>
      <c r="E45" s="11" t="s">
        <v>10</v>
      </c>
      <c r="F45" s="11" t="s">
        <v>61</v>
      </c>
      <c r="G45" s="11" t="s">
        <v>62</v>
      </c>
      <c r="H45" s="30" t="s">
        <v>125</v>
      </c>
      <c r="I45" s="25" t="s">
        <v>125</v>
      </c>
      <c r="J45" s="48" t="str">
        <f t="shared" ref="J45" si="6">IFERROR(I45/H45,"-%")</f>
        <v>-%</v>
      </c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35"/>
      <c r="B46" s="177"/>
      <c r="C46" s="175"/>
      <c r="D46" s="178"/>
      <c r="E46" s="188" t="s">
        <v>12</v>
      </c>
      <c r="F46" s="189"/>
      <c r="G46" s="190"/>
      <c r="H46" s="12">
        <f t="shared" ref="H46:I46" si="7">SUM(H37:H45)</f>
        <v>0</v>
      </c>
      <c r="I46" s="12">
        <f t="shared" si="7"/>
        <v>0</v>
      </c>
      <c r="J46" s="17" t="str">
        <f>IFERROR(I46/H46,"-%")</f>
        <v>-%</v>
      </c>
      <c r="K46" s="5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35"/>
      <c r="B47" s="177"/>
      <c r="C47" s="175"/>
      <c r="D47" s="179" t="s">
        <v>63</v>
      </c>
      <c r="E47" s="29" t="s">
        <v>13</v>
      </c>
      <c r="F47" s="30" t="s">
        <v>64</v>
      </c>
      <c r="G47" s="30" t="s">
        <v>65</v>
      </c>
      <c r="H47" s="26" t="s">
        <v>125</v>
      </c>
      <c r="I47" s="26">
        <v>0</v>
      </c>
      <c r="J47" s="48" t="str">
        <f t="shared" ref="J47" si="8">IFERROR(I47/H47,"-%")</f>
        <v>-%</v>
      </c>
      <c r="K47" s="5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6" x14ac:dyDescent="0.35">
      <c r="A48" s="35"/>
      <c r="B48" s="177"/>
      <c r="C48" s="175"/>
      <c r="D48" s="177"/>
      <c r="E48" s="22" t="s">
        <v>137</v>
      </c>
      <c r="F48" s="30" t="s">
        <v>64</v>
      </c>
      <c r="G48" s="30" t="s">
        <v>66</v>
      </c>
      <c r="H48" s="26" t="s">
        <v>125</v>
      </c>
      <c r="I48" s="26">
        <v>0</v>
      </c>
      <c r="J48" s="48" t="str">
        <f t="shared" ref="J48" si="9">IFERROR(I48/H48,"-%")</f>
        <v>-%</v>
      </c>
      <c r="K48" s="114" t="s">
        <v>188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35"/>
      <c r="B49" s="177"/>
      <c r="C49" s="175"/>
      <c r="D49" s="178"/>
      <c r="E49" s="186" t="s">
        <v>12</v>
      </c>
      <c r="F49" s="187"/>
      <c r="G49" s="187"/>
      <c r="H49" s="12">
        <f t="shared" ref="H49:I49" si="10">SUM(H47:H48)</f>
        <v>0</v>
      </c>
      <c r="I49" s="12">
        <f t="shared" si="10"/>
        <v>0</v>
      </c>
      <c r="J49" s="17" t="str">
        <f>IFERROR(I49/H49,"-%")</f>
        <v>-%</v>
      </c>
      <c r="K49" s="5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35"/>
      <c r="B50" s="177"/>
      <c r="C50" s="175"/>
      <c r="D50" s="174" t="s">
        <v>67</v>
      </c>
      <c r="E50" s="52" t="s">
        <v>13</v>
      </c>
      <c r="F50" s="31" t="s">
        <v>64</v>
      </c>
      <c r="G50" s="31" t="s">
        <v>68</v>
      </c>
      <c r="H50" s="31" t="s">
        <v>125</v>
      </c>
      <c r="I50" s="25">
        <v>0</v>
      </c>
      <c r="J50" s="48" t="str">
        <f t="shared" ref="J50" si="11">IFERROR(I50/H50,"-%")</f>
        <v>-%</v>
      </c>
      <c r="K50" s="5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6" x14ac:dyDescent="0.25">
      <c r="A51" s="35"/>
      <c r="B51" s="177"/>
      <c r="C51" s="175"/>
      <c r="D51" s="175"/>
      <c r="E51" s="31" t="s">
        <v>10</v>
      </c>
      <c r="F51" s="31" t="s">
        <v>64</v>
      </c>
      <c r="G51" s="31" t="s">
        <v>69</v>
      </c>
      <c r="H51" s="31" t="s">
        <v>125</v>
      </c>
      <c r="I51" s="25">
        <v>0</v>
      </c>
      <c r="J51" s="48" t="str">
        <f t="shared" ref="J51" si="12">IFERROR(I51/H51,"-%")</f>
        <v>-%</v>
      </c>
      <c r="K51" s="114" t="s">
        <v>188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35"/>
      <c r="B52" s="177"/>
      <c r="C52" s="175"/>
      <c r="D52" s="175"/>
      <c r="E52" s="188" t="s">
        <v>12</v>
      </c>
      <c r="F52" s="189"/>
      <c r="G52" s="190"/>
      <c r="H52" s="12">
        <f t="shared" ref="H52:I52" si="13">SUM(H50:H51)</f>
        <v>0</v>
      </c>
      <c r="I52" s="12">
        <f t="shared" si="13"/>
        <v>0</v>
      </c>
      <c r="J52" s="17" t="str">
        <f>IFERROR(I52/H52,"-%")</f>
        <v>-%</v>
      </c>
      <c r="K52" s="5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35"/>
      <c r="B53" s="177"/>
      <c r="C53" s="175"/>
      <c r="D53" s="191" t="s">
        <v>70</v>
      </c>
      <c r="E53" s="52" t="s">
        <v>13</v>
      </c>
      <c r="F53" s="31" t="s">
        <v>71</v>
      </c>
      <c r="G53" s="31" t="s">
        <v>72</v>
      </c>
      <c r="H53" s="25" t="s">
        <v>125</v>
      </c>
      <c r="I53" s="25" t="s">
        <v>125</v>
      </c>
      <c r="J53" s="48" t="str">
        <f t="shared" ref="J53" si="14">IFERROR(I53/H53,"-%")</f>
        <v>-%</v>
      </c>
      <c r="K53" s="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35"/>
      <c r="B54" s="177"/>
      <c r="C54" s="175"/>
      <c r="D54" s="177"/>
      <c r="E54" s="31" t="s">
        <v>13</v>
      </c>
      <c r="F54" s="31" t="s">
        <v>73</v>
      </c>
      <c r="G54" s="31" t="s">
        <v>74</v>
      </c>
      <c r="H54" s="25" t="s">
        <v>125</v>
      </c>
      <c r="I54" s="25" t="s">
        <v>125</v>
      </c>
      <c r="J54" s="48" t="str">
        <f t="shared" ref="J54" si="15">IFERROR(I54/H54,"-%")</f>
        <v>-%</v>
      </c>
      <c r="K54" s="5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35"/>
      <c r="B55" s="177"/>
      <c r="C55" s="175"/>
      <c r="D55" s="177"/>
      <c r="E55" s="31" t="s">
        <v>10</v>
      </c>
      <c r="F55" s="31" t="s">
        <v>75</v>
      </c>
      <c r="G55" s="31" t="s">
        <v>76</v>
      </c>
      <c r="H55" s="25" t="s">
        <v>125</v>
      </c>
      <c r="I55" s="25" t="s">
        <v>125</v>
      </c>
      <c r="J55" s="48" t="str">
        <f t="shared" ref="J55" si="16">IFERROR(I55/H55,"-%")</f>
        <v>-%</v>
      </c>
      <c r="K55" s="5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35"/>
      <c r="B56" s="177"/>
      <c r="C56" s="175"/>
      <c r="D56" s="178"/>
      <c r="E56" s="192" t="s">
        <v>12</v>
      </c>
      <c r="F56" s="187"/>
      <c r="G56" s="193"/>
      <c r="H56" s="12">
        <f t="shared" ref="H56:I56" si="17">SUM(H53:H55)</f>
        <v>0</v>
      </c>
      <c r="I56" s="12">
        <f t="shared" si="17"/>
        <v>0</v>
      </c>
      <c r="J56" s="17" t="str">
        <f>IFERROR(I56/H56,"-%")</f>
        <v>-%</v>
      </c>
      <c r="K56" s="5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35"/>
      <c r="B57" s="177"/>
      <c r="C57" s="175"/>
      <c r="D57" s="179" t="s">
        <v>77</v>
      </c>
      <c r="E57" s="52" t="s">
        <v>13</v>
      </c>
      <c r="F57" s="31" t="s">
        <v>78</v>
      </c>
      <c r="G57" s="31" t="s">
        <v>79</v>
      </c>
      <c r="H57" s="25" t="s">
        <v>125</v>
      </c>
      <c r="I57" s="25" t="s">
        <v>125</v>
      </c>
      <c r="J57" s="48" t="str">
        <f t="shared" ref="J57" si="18">IFERROR(I57/H57,"-%")</f>
        <v>-%</v>
      </c>
      <c r="K57" s="5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35"/>
      <c r="B58" s="177"/>
      <c r="C58" s="175"/>
      <c r="D58" s="177"/>
      <c r="E58" s="31" t="s">
        <v>13</v>
      </c>
      <c r="F58" s="31" t="s">
        <v>80</v>
      </c>
      <c r="G58" s="31" t="s">
        <v>81</v>
      </c>
      <c r="H58" s="25" t="s">
        <v>125</v>
      </c>
      <c r="I58" s="25" t="s">
        <v>125</v>
      </c>
      <c r="J58" s="48" t="str">
        <f t="shared" ref="J58" si="19">IFERROR(I58/H58,"-%")</f>
        <v>-%</v>
      </c>
      <c r="K58" s="5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35"/>
      <c r="B59" s="177"/>
      <c r="C59" s="175"/>
      <c r="D59" s="177"/>
      <c r="E59" s="31" t="s">
        <v>10</v>
      </c>
      <c r="F59" s="31" t="s">
        <v>75</v>
      </c>
      <c r="G59" s="31" t="s">
        <v>82</v>
      </c>
      <c r="H59" s="25" t="s">
        <v>125</v>
      </c>
      <c r="I59" s="25" t="s">
        <v>125</v>
      </c>
      <c r="J59" s="48" t="str">
        <f t="shared" ref="J59" si="20">IFERROR(I59/H59,"-%")</f>
        <v>-%</v>
      </c>
      <c r="K59" s="5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35"/>
      <c r="B60" s="177"/>
      <c r="C60" s="175"/>
      <c r="D60" s="178"/>
      <c r="E60" s="192" t="s">
        <v>12</v>
      </c>
      <c r="F60" s="187"/>
      <c r="G60" s="193"/>
      <c r="H60" s="12">
        <f t="shared" ref="H60:I60" si="21">SUM(H57:H59)</f>
        <v>0</v>
      </c>
      <c r="I60" s="12">
        <f t="shared" si="21"/>
        <v>0</v>
      </c>
      <c r="J60" s="17" t="str">
        <f>IFERROR(I60/H60,"-%")</f>
        <v>-%</v>
      </c>
      <c r="K60" s="5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 x14ac:dyDescent="0.25">
      <c r="A61" s="35"/>
      <c r="B61" s="177"/>
      <c r="C61" s="175"/>
      <c r="D61" s="179" t="s">
        <v>83</v>
      </c>
      <c r="E61" s="30" t="s">
        <v>28</v>
      </c>
      <c r="F61" s="30" t="s">
        <v>64</v>
      </c>
      <c r="G61" s="30" t="s">
        <v>84</v>
      </c>
      <c r="H61" s="25" t="s">
        <v>125</v>
      </c>
      <c r="I61" s="25" t="s">
        <v>125</v>
      </c>
      <c r="J61" s="48" t="str">
        <f t="shared" ref="J61" si="22">IFERROR(I61/H61,"-%")</f>
        <v>-%</v>
      </c>
      <c r="K61" s="5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3.2" x14ac:dyDescent="0.25">
      <c r="A62" s="35"/>
      <c r="B62" s="177"/>
      <c r="C62" s="175"/>
      <c r="D62" s="178"/>
      <c r="E62" s="192" t="s">
        <v>12</v>
      </c>
      <c r="F62" s="187"/>
      <c r="G62" s="193"/>
      <c r="H62" s="12">
        <f>SUM(H61)</f>
        <v>0</v>
      </c>
      <c r="I62" s="12">
        <f>SUM(I61)</f>
        <v>0</v>
      </c>
      <c r="J62" s="17" t="str">
        <f>IFERROR(I62/H62,"-%")</f>
        <v>-%</v>
      </c>
      <c r="K62" s="5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6" x14ac:dyDescent="0.35">
      <c r="A63" s="35"/>
      <c r="B63" s="177"/>
      <c r="C63" s="175"/>
      <c r="D63" s="194" t="s">
        <v>154</v>
      </c>
      <c r="E63" s="129" t="s">
        <v>152</v>
      </c>
      <c r="F63" s="22" t="s">
        <v>118</v>
      </c>
      <c r="G63" s="30" t="s">
        <v>119</v>
      </c>
      <c r="H63" s="84">
        <v>270000</v>
      </c>
      <c r="I63" s="25">
        <v>60000</v>
      </c>
      <c r="J63" s="48">
        <f t="shared" ref="J63" si="23">IFERROR(I63/H63,"-%")</f>
        <v>0.22222222222222221</v>
      </c>
      <c r="K63" s="114" t="s">
        <v>189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35"/>
      <c r="B64" s="177"/>
      <c r="C64" s="175"/>
      <c r="D64" s="178"/>
      <c r="E64" s="192" t="s">
        <v>12</v>
      </c>
      <c r="F64" s="187"/>
      <c r="G64" s="193"/>
      <c r="H64" s="13">
        <f t="shared" ref="H64:I64" si="24">SUM(H63)</f>
        <v>270000</v>
      </c>
      <c r="I64" s="13">
        <f t="shared" si="24"/>
        <v>60000</v>
      </c>
      <c r="J64" s="17">
        <f>IFERROR(I64/H64,"-%")</f>
        <v>0.22222222222222221</v>
      </c>
      <c r="K64" s="5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35"/>
      <c r="B65" s="177"/>
      <c r="C65" s="175"/>
      <c r="D65" s="211" t="s">
        <v>85</v>
      </c>
      <c r="E65" s="212"/>
      <c r="F65" s="212"/>
      <c r="G65" s="212"/>
      <c r="H65" s="32">
        <f>SUM(H46, H49,H52, H56, H60, H62, H64 )</f>
        <v>270000</v>
      </c>
      <c r="I65" s="14">
        <f>SUM(I46, I49,I52, I56, I60, I62, I64 )</f>
        <v>60000</v>
      </c>
      <c r="J65" s="19">
        <f>IFERROR(I65/H65,"-%")</f>
        <v>0.22222222222222221</v>
      </c>
      <c r="K65" s="5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6" x14ac:dyDescent="0.25">
      <c r="A66" s="35"/>
      <c r="B66" s="177"/>
      <c r="C66" s="176" t="s">
        <v>128</v>
      </c>
      <c r="D66" s="179" t="s">
        <v>129</v>
      </c>
      <c r="E66" s="56" t="s">
        <v>13</v>
      </c>
      <c r="F66" s="57" t="s">
        <v>130</v>
      </c>
      <c r="G66" s="57" t="s">
        <v>174</v>
      </c>
      <c r="H66" s="24" t="s">
        <v>125</v>
      </c>
      <c r="I66" s="24">
        <v>0</v>
      </c>
      <c r="J66" s="48" t="str">
        <f t="shared" ref="J66:J73" si="25">IFERROR(I66/H66,"-%")</f>
        <v>-%</v>
      </c>
      <c r="K66" s="114" t="s">
        <v>161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6" x14ac:dyDescent="0.25">
      <c r="A67" s="35"/>
      <c r="B67" s="177"/>
      <c r="C67" s="221"/>
      <c r="D67" s="221"/>
      <c r="E67" s="113" t="s">
        <v>152</v>
      </c>
      <c r="F67" s="57" t="s">
        <v>130</v>
      </c>
      <c r="G67" s="57" t="s">
        <v>175</v>
      </c>
      <c r="H67" s="24" t="s">
        <v>125</v>
      </c>
      <c r="I67" s="24">
        <v>0</v>
      </c>
      <c r="J67" s="48" t="str">
        <f t="shared" si="25"/>
        <v>-%</v>
      </c>
      <c r="K67" s="5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6" x14ac:dyDescent="0.25">
      <c r="A68" s="35"/>
      <c r="B68" s="177"/>
      <c r="C68" s="221"/>
      <c r="D68" s="221"/>
      <c r="E68" s="113" t="s">
        <v>152</v>
      </c>
      <c r="F68" s="57" t="s">
        <v>131</v>
      </c>
      <c r="G68" s="57" t="s">
        <v>176</v>
      </c>
      <c r="H68" s="24" t="s">
        <v>125</v>
      </c>
      <c r="I68" s="24">
        <v>0</v>
      </c>
      <c r="J68" s="48" t="str">
        <f t="shared" si="25"/>
        <v>-%</v>
      </c>
      <c r="K68" s="5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6" x14ac:dyDescent="0.25">
      <c r="A69" s="35"/>
      <c r="B69" s="177"/>
      <c r="C69" s="221"/>
      <c r="D69" s="221"/>
      <c r="E69" s="113" t="s">
        <v>152</v>
      </c>
      <c r="F69" s="57" t="s">
        <v>132</v>
      </c>
      <c r="G69" s="57" t="s">
        <v>177</v>
      </c>
      <c r="H69" s="24" t="s">
        <v>125</v>
      </c>
      <c r="I69" s="24">
        <v>0</v>
      </c>
      <c r="J69" s="48" t="str">
        <f t="shared" si="25"/>
        <v>-%</v>
      </c>
      <c r="K69" s="5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6" x14ac:dyDescent="0.25">
      <c r="A70" s="35"/>
      <c r="B70" s="177"/>
      <c r="C70" s="221"/>
      <c r="D70" s="221"/>
      <c r="E70" s="113" t="s">
        <v>152</v>
      </c>
      <c r="F70" s="57" t="s">
        <v>75</v>
      </c>
      <c r="G70" s="57" t="s">
        <v>178</v>
      </c>
      <c r="H70" s="24" t="s">
        <v>125</v>
      </c>
      <c r="I70" s="24">
        <v>0</v>
      </c>
      <c r="J70" s="48" t="str">
        <f t="shared" si="25"/>
        <v>-%</v>
      </c>
      <c r="K70" s="5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3.2" x14ac:dyDescent="0.25">
      <c r="A71" s="35"/>
      <c r="B71" s="177"/>
      <c r="C71" s="221"/>
      <c r="D71" s="222"/>
      <c r="E71" s="188" t="s">
        <v>12</v>
      </c>
      <c r="F71" s="223"/>
      <c r="G71" s="224"/>
      <c r="H71" s="12">
        <f t="shared" ref="H71:I71" si="26">SUM(H66:H70)</f>
        <v>0</v>
      </c>
      <c r="I71" s="12">
        <f t="shared" si="26"/>
        <v>0</v>
      </c>
      <c r="J71" s="17" t="str">
        <f>IFERROR(I71/H71,"-%")</f>
        <v>-%</v>
      </c>
      <c r="K71" s="5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3.2" x14ac:dyDescent="0.25">
      <c r="A72" s="35"/>
      <c r="B72" s="177"/>
      <c r="C72" s="222"/>
      <c r="D72" s="225" t="s">
        <v>85</v>
      </c>
      <c r="E72" s="226"/>
      <c r="F72" s="226"/>
      <c r="G72" s="227"/>
      <c r="H72" s="14">
        <f t="shared" ref="H72:I72" si="27">SUM(H71)</f>
        <v>0</v>
      </c>
      <c r="I72" s="14">
        <f t="shared" si="27"/>
        <v>0</v>
      </c>
      <c r="J72" s="15" t="str">
        <f t="shared" si="25"/>
        <v>-%</v>
      </c>
      <c r="K72" s="5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6" x14ac:dyDescent="0.25">
      <c r="A73" s="35"/>
      <c r="B73" s="177"/>
      <c r="C73" s="176" t="s">
        <v>86</v>
      </c>
      <c r="D73" s="176" t="s">
        <v>87</v>
      </c>
      <c r="E73" s="172" t="s">
        <v>191</v>
      </c>
      <c r="F73" s="23" t="s">
        <v>88</v>
      </c>
      <c r="G73" s="23" t="s">
        <v>155</v>
      </c>
      <c r="H73" s="23">
        <v>0</v>
      </c>
      <c r="I73" s="23">
        <v>50000</v>
      </c>
      <c r="J73" s="48" t="str">
        <f t="shared" si="25"/>
        <v>-%</v>
      </c>
      <c r="K73" s="114" t="s">
        <v>189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35"/>
      <c r="B74" s="177"/>
      <c r="C74" s="177"/>
      <c r="D74" s="178"/>
      <c r="E74" s="192" t="s">
        <v>12</v>
      </c>
      <c r="F74" s="187"/>
      <c r="G74" s="193"/>
      <c r="H74" s="13">
        <f t="shared" ref="H74:I74" si="28">SUM(H73)</f>
        <v>0</v>
      </c>
      <c r="I74" s="13">
        <f t="shared" si="28"/>
        <v>50000</v>
      </c>
      <c r="J74" s="17" t="str">
        <f>IFERROR(I74/H74,"-%")</f>
        <v>-%</v>
      </c>
      <c r="K74" s="5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35"/>
      <c r="B75" s="177"/>
      <c r="C75" s="178"/>
      <c r="D75" s="196" t="s">
        <v>85</v>
      </c>
      <c r="E75" s="197"/>
      <c r="F75" s="197"/>
      <c r="G75" s="197"/>
      <c r="H75" s="33">
        <f t="shared" ref="H75:I75" si="29">SUM(H74)</f>
        <v>0</v>
      </c>
      <c r="I75" s="33">
        <f t="shared" si="29"/>
        <v>50000</v>
      </c>
      <c r="J75" s="19" t="str">
        <f>IFERROR(I75/H75,"-%")</f>
        <v>-%</v>
      </c>
      <c r="K75" s="5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35"/>
      <c r="B76" s="177"/>
      <c r="C76" s="230" t="s">
        <v>163</v>
      </c>
      <c r="D76" s="183" t="s">
        <v>89</v>
      </c>
      <c r="E76" s="98" t="s">
        <v>10</v>
      </c>
      <c r="F76" s="98" t="s">
        <v>90</v>
      </c>
      <c r="G76" s="98" t="s">
        <v>120</v>
      </c>
      <c r="H76" s="98" t="s">
        <v>125</v>
      </c>
      <c r="I76" s="98" t="s">
        <v>125</v>
      </c>
      <c r="J76" s="99" t="str">
        <f t="shared" ref="J76" si="30">IFERROR(I76/H76,"-%")</f>
        <v>-%</v>
      </c>
      <c r="K76" s="8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35"/>
      <c r="B77" s="177"/>
      <c r="C77" s="200"/>
      <c r="D77" s="182"/>
      <c r="E77" s="184" t="s">
        <v>12</v>
      </c>
      <c r="F77" s="182"/>
      <c r="G77" s="182"/>
      <c r="H77" s="100">
        <f t="shared" ref="H77:I77" si="31">SUM(H76)</f>
        <v>0</v>
      </c>
      <c r="I77" s="100">
        <f t="shared" si="31"/>
        <v>0</v>
      </c>
      <c r="J77" s="101" t="str">
        <f>IFERROR(I77/H77,"-%")</f>
        <v>-%</v>
      </c>
      <c r="K77" s="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35"/>
      <c r="B78" s="177"/>
      <c r="C78" s="201"/>
      <c r="D78" s="185" t="s">
        <v>85</v>
      </c>
      <c r="E78" s="182"/>
      <c r="F78" s="182"/>
      <c r="G78" s="182"/>
      <c r="H78" s="102">
        <f t="shared" ref="H78:I78" si="32">SUM(H77)</f>
        <v>0</v>
      </c>
      <c r="I78" s="102">
        <f t="shared" si="32"/>
        <v>0</v>
      </c>
      <c r="J78" s="19" t="str">
        <f>IFERROR(I78/H78,"-%")</f>
        <v>-%</v>
      </c>
      <c r="K78" s="8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35"/>
      <c r="B79" s="177"/>
      <c r="C79" s="199" t="s">
        <v>91</v>
      </c>
      <c r="D79" s="183" t="s">
        <v>92</v>
      </c>
      <c r="E79" s="103" t="s">
        <v>10</v>
      </c>
      <c r="F79" s="103" t="s">
        <v>93</v>
      </c>
      <c r="G79" s="103" t="s">
        <v>121</v>
      </c>
      <c r="H79" s="103" t="s">
        <v>125</v>
      </c>
      <c r="I79" s="104" t="s">
        <v>125</v>
      </c>
      <c r="J79" s="99" t="str">
        <f t="shared" ref="J79" si="33">IFERROR(I79/H79,"-%")</f>
        <v>-%</v>
      </c>
      <c r="K79" s="9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35"/>
      <c r="B80" s="177"/>
      <c r="C80" s="200"/>
      <c r="D80" s="182"/>
      <c r="E80" s="103" t="s">
        <v>10</v>
      </c>
      <c r="F80" s="103" t="s">
        <v>94</v>
      </c>
      <c r="G80" s="103" t="s">
        <v>179</v>
      </c>
      <c r="H80" s="105">
        <v>193600</v>
      </c>
      <c r="I80" s="104" t="s">
        <v>144</v>
      </c>
      <c r="J80" s="99" t="str">
        <f t="shared" ref="J80" si="34">IFERROR(I80/H80,"-%")</f>
        <v>-%</v>
      </c>
      <c r="K80" s="9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31" ht="13.2" x14ac:dyDescent="0.25">
      <c r="A81" s="35"/>
      <c r="B81" s="177"/>
      <c r="C81" s="200"/>
      <c r="D81" s="182"/>
      <c r="E81" s="103" t="s">
        <v>152</v>
      </c>
      <c r="F81" s="103" t="s">
        <v>95</v>
      </c>
      <c r="G81" s="103" t="s">
        <v>180</v>
      </c>
      <c r="H81" s="103" t="s">
        <v>125</v>
      </c>
      <c r="I81" s="104">
        <v>0</v>
      </c>
      <c r="J81" s="99" t="str">
        <f t="shared" ref="J81" si="35">IFERROR(I81/H81,"-%")</f>
        <v>-%</v>
      </c>
      <c r="K81" s="9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31" ht="13.2" x14ac:dyDescent="0.25">
      <c r="A82" s="35"/>
      <c r="B82" s="177"/>
      <c r="C82" s="200"/>
      <c r="D82" s="182"/>
      <c r="E82" s="103" t="s">
        <v>10</v>
      </c>
      <c r="F82" s="103" t="s">
        <v>96</v>
      </c>
      <c r="G82" s="103" t="s">
        <v>181</v>
      </c>
      <c r="H82" s="103" t="s">
        <v>125</v>
      </c>
      <c r="I82" s="104" t="s">
        <v>125</v>
      </c>
      <c r="J82" s="99" t="str">
        <f t="shared" ref="J82" si="36">IFERROR(I82/H82,"-%")</f>
        <v>-%</v>
      </c>
      <c r="K82" s="9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31" ht="13.2" x14ac:dyDescent="0.25">
      <c r="A83" s="35"/>
      <c r="B83" s="177"/>
      <c r="C83" s="200"/>
      <c r="D83" s="182"/>
      <c r="E83" s="184" t="s">
        <v>12</v>
      </c>
      <c r="F83" s="182"/>
      <c r="G83" s="182"/>
      <c r="H83" s="100">
        <f t="shared" ref="H83:I83" si="37">SUM(H79:H82)</f>
        <v>193600</v>
      </c>
      <c r="I83" s="100">
        <f t="shared" si="37"/>
        <v>0</v>
      </c>
      <c r="J83" s="101">
        <f>IFERROR(I83/H83,"-%")</f>
        <v>0</v>
      </c>
      <c r="K83" s="8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31" ht="13.2" x14ac:dyDescent="0.25">
      <c r="A84" s="35"/>
      <c r="B84" s="177"/>
      <c r="C84" s="201"/>
      <c r="D84" s="185" t="s">
        <v>85</v>
      </c>
      <c r="E84" s="182"/>
      <c r="F84" s="182"/>
      <c r="G84" s="182"/>
      <c r="H84" s="102">
        <f t="shared" ref="H84:I84" si="38">SUM(H83)</f>
        <v>193600</v>
      </c>
      <c r="I84" s="102">
        <f t="shared" si="38"/>
        <v>0</v>
      </c>
      <c r="J84" s="19">
        <f>IFERROR(I84/H84,"-%")</f>
        <v>0</v>
      </c>
      <c r="K84" s="91"/>
      <c r="L84" s="1"/>
      <c r="M84" s="1"/>
      <c r="N84" s="1"/>
      <c r="O84" s="1"/>
      <c r="P84" s="1"/>
      <c r="Q84" s="59"/>
      <c r="R84" s="65"/>
      <c r="S84" s="61"/>
      <c r="T84" s="61"/>
      <c r="U84" s="60"/>
      <c r="V84" s="61"/>
      <c r="W84" s="61"/>
      <c r="X84" s="60"/>
      <c r="Y84" s="1"/>
      <c r="Z84" s="1"/>
      <c r="AA84" s="1"/>
      <c r="AB84" s="1"/>
      <c r="AC84" s="1"/>
    </row>
    <row r="85" spans="1:31" ht="13.2" x14ac:dyDescent="0.25">
      <c r="A85" s="35"/>
      <c r="B85" s="177"/>
      <c r="C85" s="202" t="s">
        <v>97</v>
      </c>
      <c r="D85" s="203" t="s">
        <v>164</v>
      </c>
      <c r="E85" s="106" t="s">
        <v>10</v>
      </c>
      <c r="F85" s="106" t="s">
        <v>98</v>
      </c>
      <c r="G85" s="103" t="s">
        <v>122</v>
      </c>
      <c r="H85" s="107" t="s">
        <v>125</v>
      </c>
      <c r="I85" s="107" t="s">
        <v>125</v>
      </c>
      <c r="J85" s="99" t="str">
        <f t="shared" ref="J85" si="39">IFERROR(I85/H85,"-%")</f>
        <v>-%</v>
      </c>
      <c r="K85" s="92"/>
      <c r="L85" s="1"/>
      <c r="M85" s="1"/>
      <c r="N85" s="1"/>
      <c r="O85" s="1"/>
      <c r="P85" s="1"/>
      <c r="Q85" s="62"/>
      <c r="R85" s="66"/>
      <c r="S85" s="63"/>
      <c r="T85" s="59"/>
      <c r="U85" s="60"/>
      <c r="V85" s="63"/>
      <c r="W85" s="63"/>
      <c r="X85" s="64"/>
      <c r="Y85" s="1"/>
      <c r="Z85" s="1"/>
      <c r="AA85" s="1"/>
      <c r="AB85" s="1"/>
      <c r="AC85" s="1"/>
    </row>
    <row r="86" spans="1:31" ht="13.2" x14ac:dyDescent="0.25">
      <c r="A86" s="35"/>
      <c r="B86" s="177"/>
      <c r="C86" s="200"/>
      <c r="D86" s="182"/>
      <c r="E86" s="204" t="s">
        <v>12</v>
      </c>
      <c r="F86" s="182"/>
      <c r="G86" s="182"/>
      <c r="H86" s="108">
        <f t="shared" ref="H86:I86" si="40">SUM(H85)</f>
        <v>0</v>
      </c>
      <c r="I86" s="108">
        <f t="shared" si="40"/>
        <v>0</v>
      </c>
      <c r="J86" s="101" t="str">
        <f>IFERROR(I86/H86,"-%")</f>
        <v>-%</v>
      </c>
      <c r="K86" s="93"/>
      <c r="L86" s="67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69"/>
    </row>
    <row r="87" spans="1:31" ht="13.2" x14ac:dyDescent="0.25">
      <c r="A87" s="35"/>
      <c r="B87" s="177"/>
      <c r="C87" s="200"/>
      <c r="D87" s="205" t="s">
        <v>85</v>
      </c>
      <c r="E87" s="206"/>
      <c r="F87" s="206"/>
      <c r="G87" s="206"/>
      <c r="H87" s="102">
        <f t="shared" ref="H87:I87" si="41">SUM(H86)</f>
        <v>0</v>
      </c>
      <c r="I87" s="102">
        <f t="shared" si="41"/>
        <v>0</v>
      </c>
      <c r="J87" s="19" t="str">
        <f>IFERROR(I87/H87,"-%")</f>
        <v>-%</v>
      </c>
      <c r="K87" s="94"/>
      <c r="L87" s="74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69"/>
      <c r="AE87" s="69"/>
    </row>
    <row r="88" spans="1:31" ht="13.2" x14ac:dyDescent="0.25">
      <c r="A88" s="35"/>
      <c r="B88" s="200"/>
      <c r="C88" s="208" t="s">
        <v>165</v>
      </c>
      <c r="D88" s="195" t="s">
        <v>99</v>
      </c>
      <c r="E88" s="109" t="s">
        <v>10</v>
      </c>
      <c r="F88" s="109" t="s">
        <v>100</v>
      </c>
      <c r="G88" s="109" t="s">
        <v>123</v>
      </c>
      <c r="H88" s="115" t="s">
        <v>125</v>
      </c>
      <c r="I88" s="107" t="s">
        <v>125</v>
      </c>
      <c r="J88" s="99" t="str">
        <f t="shared" ref="J88" si="42">IFERROR(I88/H88,"-%")</f>
        <v>-%</v>
      </c>
      <c r="K88" s="92"/>
      <c r="L88" s="74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69"/>
      <c r="AE88" s="69"/>
    </row>
    <row r="89" spans="1:31" ht="13.2" x14ac:dyDescent="0.25">
      <c r="A89" s="35"/>
      <c r="B89" s="200"/>
      <c r="C89" s="209"/>
      <c r="D89" s="182"/>
      <c r="E89" s="204" t="s">
        <v>12</v>
      </c>
      <c r="F89" s="182"/>
      <c r="G89" s="182"/>
      <c r="H89" s="116">
        <f t="shared" ref="H89:I89" si="43">SUM(H88)</f>
        <v>0</v>
      </c>
      <c r="I89" s="108">
        <f t="shared" si="43"/>
        <v>0</v>
      </c>
      <c r="J89" s="101" t="str">
        <f>IFERROR(I89/H89,"-%")</f>
        <v>-%</v>
      </c>
      <c r="K89" s="93"/>
      <c r="L89" s="74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69"/>
      <c r="AE89" s="69"/>
    </row>
    <row r="90" spans="1:31" ht="13.2" x14ac:dyDescent="0.25">
      <c r="A90" s="35"/>
      <c r="B90" s="200"/>
      <c r="C90" s="209"/>
      <c r="D90" s="195" t="s">
        <v>101</v>
      </c>
      <c r="E90" s="103" t="s">
        <v>10</v>
      </c>
      <c r="F90" s="103" t="s">
        <v>102</v>
      </c>
      <c r="G90" s="103" t="s">
        <v>116</v>
      </c>
      <c r="H90" s="115" t="s">
        <v>125</v>
      </c>
      <c r="I90" s="107" t="s">
        <v>125</v>
      </c>
      <c r="J90" s="99" t="str">
        <f t="shared" ref="J90" si="44">IFERROR(I90/H90,"-%")</f>
        <v>-%</v>
      </c>
      <c r="K90" s="92"/>
      <c r="L90" s="74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69"/>
      <c r="AE90" s="69"/>
    </row>
    <row r="91" spans="1:31" ht="13.2" x14ac:dyDescent="0.25">
      <c r="A91" s="35"/>
      <c r="B91" s="200"/>
      <c r="C91" s="209"/>
      <c r="D91" s="182"/>
      <c r="E91" s="103" t="s">
        <v>10</v>
      </c>
      <c r="F91" s="103" t="s">
        <v>103</v>
      </c>
      <c r="G91" s="103" t="s">
        <v>182</v>
      </c>
      <c r="H91" s="115" t="s">
        <v>125</v>
      </c>
      <c r="I91" s="107" t="s">
        <v>125</v>
      </c>
      <c r="J91" s="99" t="str">
        <f t="shared" ref="J91" si="45">IFERROR(I91/H91,"-%")</f>
        <v>-%</v>
      </c>
      <c r="K91" s="92"/>
      <c r="L91" s="74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9"/>
      <c r="AE91" s="69"/>
    </row>
    <row r="92" spans="1:31" ht="13.2" x14ac:dyDescent="0.25">
      <c r="A92" s="35"/>
      <c r="B92" s="200"/>
      <c r="C92" s="209"/>
      <c r="D92" s="182"/>
      <c r="E92" s="110" t="s">
        <v>13</v>
      </c>
      <c r="F92" s="110" t="s">
        <v>104</v>
      </c>
      <c r="G92" s="110" t="s">
        <v>183</v>
      </c>
      <c r="H92" s="117" t="s">
        <v>125</v>
      </c>
      <c r="I92" s="104" t="s">
        <v>144</v>
      </c>
      <c r="J92" s="99" t="str">
        <f t="shared" ref="J92" si="46">IFERROR(I92/H92,"-%")</f>
        <v>-%</v>
      </c>
      <c r="K92" s="95"/>
      <c r="L92" s="74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69"/>
      <c r="AE92" s="69"/>
    </row>
    <row r="93" spans="1:31" ht="13.2" x14ac:dyDescent="0.25">
      <c r="A93" s="35"/>
      <c r="B93" s="200"/>
      <c r="C93" s="209"/>
      <c r="D93" s="182"/>
      <c r="E93" s="204" t="s">
        <v>12</v>
      </c>
      <c r="F93" s="182"/>
      <c r="G93" s="182"/>
      <c r="H93" s="116">
        <f t="shared" ref="H93:I93" si="47">SUM(H90:H92)</f>
        <v>0</v>
      </c>
      <c r="I93" s="108">
        <f t="shared" si="47"/>
        <v>0</v>
      </c>
      <c r="J93" s="101" t="str">
        <f>IFERROR(I93/H93,"-%")</f>
        <v>-%</v>
      </c>
      <c r="K93" s="93"/>
      <c r="L93" s="74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69"/>
      <c r="AE93" s="69"/>
    </row>
    <row r="94" spans="1:31" ht="13.2" x14ac:dyDescent="0.25">
      <c r="A94" s="35"/>
      <c r="B94" s="200"/>
      <c r="C94" s="209"/>
      <c r="D94" s="195" t="s">
        <v>105</v>
      </c>
      <c r="E94" s="111" t="s">
        <v>10</v>
      </c>
      <c r="F94" s="111" t="s">
        <v>106</v>
      </c>
      <c r="G94" s="111" t="s">
        <v>117</v>
      </c>
      <c r="H94" s="118" t="s">
        <v>125</v>
      </c>
      <c r="I94" s="96" t="s">
        <v>125</v>
      </c>
      <c r="J94" s="97" t="str">
        <f t="shared" ref="J94" si="48">IFERROR(I94/H94,"-%")</f>
        <v>-%</v>
      </c>
      <c r="K94" s="75"/>
      <c r="L94" s="74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69"/>
      <c r="AE94" s="69"/>
    </row>
    <row r="95" spans="1:31" ht="13.2" x14ac:dyDescent="0.25">
      <c r="A95" s="35"/>
      <c r="B95" s="200"/>
      <c r="C95" s="209"/>
      <c r="D95" s="182"/>
      <c r="E95" s="111" t="s">
        <v>10</v>
      </c>
      <c r="F95" s="111" t="s">
        <v>107</v>
      </c>
      <c r="G95" s="111" t="s">
        <v>156</v>
      </c>
      <c r="H95" s="119" t="s">
        <v>125</v>
      </c>
      <c r="I95" s="28" t="s">
        <v>125</v>
      </c>
      <c r="J95" s="71" t="str">
        <f t="shared" ref="J95" si="49">IFERROR(I95/H95,"-%")</f>
        <v>-%</v>
      </c>
      <c r="K95" s="75"/>
      <c r="L95" s="74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69"/>
      <c r="AE95" s="69"/>
    </row>
    <row r="96" spans="1:31" ht="40.200000000000003" x14ac:dyDescent="0.25">
      <c r="A96" s="35"/>
      <c r="B96" s="200"/>
      <c r="C96" s="209"/>
      <c r="D96" s="182"/>
      <c r="E96" s="122" t="s">
        <v>28</v>
      </c>
      <c r="F96" s="122" t="s">
        <v>108</v>
      </c>
      <c r="G96" s="122" t="s">
        <v>157</v>
      </c>
      <c r="H96" s="85">
        <v>1166400</v>
      </c>
      <c r="I96" s="27">
        <v>0</v>
      </c>
      <c r="J96" s="71">
        <f t="shared" ref="J96:J97" si="50">IFERROR(I96/H96,"-%")</f>
        <v>0</v>
      </c>
      <c r="K96" s="78" t="s">
        <v>127</v>
      </c>
      <c r="L96" s="74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69"/>
      <c r="AE96" s="69"/>
    </row>
    <row r="97" spans="1:31" ht="15.6" x14ac:dyDescent="0.35">
      <c r="A97" s="35"/>
      <c r="B97" s="200"/>
      <c r="C97" s="209"/>
      <c r="D97" s="182"/>
      <c r="E97" s="111" t="s">
        <v>13</v>
      </c>
      <c r="F97" s="111" t="s">
        <v>24</v>
      </c>
      <c r="G97" s="111" t="s">
        <v>184</v>
      </c>
      <c r="H97" s="119" t="s">
        <v>125</v>
      </c>
      <c r="I97" s="28">
        <v>0</v>
      </c>
      <c r="J97" s="71" t="str">
        <f t="shared" si="50"/>
        <v>-%</v>
      </c>
      <c r="K97" s="112" t="s">
        <v>151</v>
      </c>
      <c r="L97" s="74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69"/>
      <c r="AE97" s="69"/>
    </row>
    <row r="98" spans="1:31" ht="13.2" x14ac:dyDescent="0.25">
      <c r="A98" s="35"/>
      <c r="B98" s="200"/>
      <c r="C98" s="209"/>
      <c r="D98" s="182"/>
      <c r="E98" s="181" t="s">
        <v>12</v>
      </c>
      <c r="F98" s="182"/>
      <c r="G98" s="182"/>
      <c r="H98" s="36">
        <f t="shared" ref="H98:I98" si="51">SUM(H94:H97)</f>
        <v>1166400</v>
      </c>
      <c r="I98" s="16">
        <f t="shared" si="51"/>
        <v>0</v>
      </c>
      <c r="J98" s="72">
        <f>IFERROR(I98/H98,"-%")</f>
        <v>0</v>
      </c>
      <c r="K98" s="76"/>
      <c r="L98" s="74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69"/>
      <c r="AE98" s="69"/>
    </row>
    <row r="99" spans="1:31" ht="15.6" x14ac:dyDescent="0.25">
      <c r="A99" s="35"/>
      <c r="B99" s="200"/>
      <c r="C99" s="209"/>
      <c r="D99" s="180" t="s">
        <v>114</v>
      </c>
      <c r="E99" s="123" t="s">
        <v>10</v>
      </c>
      <c r="F99" s="124" t="s">
        <v>114</v>
      </c>
      <c r="G99" s="111" t="s">
        <v>124</v>
      </c>
      <c r="H99" s="86">
        <v>230768</v>
      </c>
      <c r="I99" s="28">
        <v>222222</v>
      </c>
      <c r="J99" s="71">
        <f t="shared" ref="J99" si="52">IFERROR(I99/H99,"-%")</f>
        <v>0.96296713582472437</v>
      </c>
      <c r="K99" s="79" t="s">
        <v>115</v>
      </c>
      <c r="L99" s="74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69"/>
      <c r="AE99" s="69"/>
    </row>
    <row r="100" spans="1:31" ht="13.2" x14ac:dyDescent="0.25">
      <c r="A100" s="35"/>
      <c r="B100" s="200"/>
      <c r="C100" s="209"/>
      <c r="D100" s="180"/>
      <c r="E100" s="181" t="s">
        <v>12</v>
      </c>
      <c r="F100" s="182"/>
      <c r="G100" s="182"/>
      <c r="H100" s="36">
        <f>SUM(H99)</f>
        <v>230768</v>
      </c>
      <c r="I100" s="16">
        <f>SUM(I99)</f>
        <v>222222</v>
      </c>
      <c r="J100" s="72">
        <f>IFERROR(I100/H100,"-%")</f>
        <v>0.96296713582472437</v>
      </c>
      <c r="K100" s="76"/>
      <c r="L100" s="74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69"/>
      <c r="AE100" s="69"/>
    </row>
    <row r="101" spans="1:31" ht="15.6" x14ac:dyDescent="0.25">
      <c r="A101" s="35"/>
      <c r="B101" s="200"/>
      <c r="C101" s="209"/>
      <c r="D101" s="195" t="s">
        <v>103</v>
      </c>
      <c r="E101" s="125" t="s">
        <v>152</v>
      </c>
      <c r="F101" s="123" t="s">
        <v>103</v>
      </c>
      <c r="G101" s="123" t="s">
        <v>158</v>
      </c>
      <c r="H101" s="120">
        <v>0</v>
      </c>
      <c r="I101" s="27">
        <v>0</v>
      </c>
      <c r="J101" s="71" t="str">
        <f t="shared" ref="J101" si="53">IFERROR(I101/H101,"-%")</f>
        <v>-%</v>
      </c>
      <c r="K101" s="77"/>
      <c r="L101" s="74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69"/>
      <c r="AE101" s="69"/>
    </row>
    <row r="102" spans="1:31" ht="13.2" x14ac:dyDescent="0.25">
      <c r="A102" s="35"/>
      <c r="B102" s="200"/>
      <c r="C102" s="209"/>
      <c r="D102" s="182"/>
      <c r="E102" s="181" t="s">
        <v>12</v>
      </c>
      <c r="F102" s="182"/>
      <c r="G102" s="182"/>
      <c r="H102" s="36">
        <f>SUM(H101)</f>
        <v>0</v>
      </c>
      <c r="I102" s="16">
        <f>SUM(I101)</f>
        <v>0</v>
      </c>
      <c r="J102" s="72" t="str">
        <f>IFERROR(I102/H102,"-%")</f>
        <v>-%</v>
      </c>
      <c r="K102" s="76"/>
      <c r="L102" s="74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69"/>
      <c r="AE102" s="69"/>
    </row>
    <row r="103" spans="1:31" ht="13.2" x14ac:dyDescent="0.25">
      <c r="A103" s="35"/>
      <c r="B103" s="200"/>
      <c r="C103" s="209"/>
      <c r="D103" s="207" t="s">
        <v>85</v>
      </c>
      <c r="E103" s="182"/>
      <c r="F103" s="182"/>
      <c r="G103" s="182"/>
      <c r="H103" s="18">
        <f>SUM(H89,H93,H98,H100,H102)</f>
        <v>1397168</v>
      </c>
      <c r="I103" s="18">
        <f>SUM(I89,I93,I98,I100,I102)</f>
        <v>222222</v>
      </c>
      <c r="J103" s="19">
        <f>IFERROR(I103/H103,"-%")</f>
        <v>0.15905173894621119</v>
      </c>
      <c r="K103" s="83"/>
      <c r="L103" s="74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69"/>
      <c r="AE103" s="69"/>
    </row>
    <row r="104" spans="1:31" ht="15.6" x14ac:dyDescent="0.25">
      <c r="A104" s="35"/>
      <c r="B104" s="200"/>
      <c r="C104" s="228" t="s">
        <v>162</v>
      </c>
      <c r="D104" s="180" t="s">
        <v>136</v>
      </c>
      <c r="E104" s="126" t="s">
        <v>152</v>
      </c>
      <c r="F104" s="127" t="s">
        <v>138</v>
      </c>
      <c r="G104" s="122" t="s">
        <v>159</v>
      </c>
      <c r="H104" s="121" t="s">
        <v>125</v>
      </c>
      <c r="I104" s="58">
        <v>1000000</v>
      </c>
      <c r="J104" s="81" t="str">
        <f t="shared" ref="J104:J105" si="54">IFERROR(I104/H104,"-%")</f>
        <v>-%</v>
      </c>
      <c r="K104" s="231" t="s">
        <v>190</v>
      </c>
      <c r="L104" s="74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69"/>
      <c r="AE104" s="69"/>
    </row>
    <row r="105" spans="1:31" ht="15.6" x14ac:dyDescent="0.25">
      <c r="A105" s="35"/>
      <c r="B105" s="200"/>
      <c r="C105" s="228"/>
      <c r="D105" s="180"/>
      <c r="E105" s="126" t="s">
        <v>196</v>
      </c>
      <c r="F105" s="127" t="s">
        <v>195</v>
      </c>
      <c r="G105" s="173" t="s">
        <v>202</v>
      </c>
      <c r="H105" s="121" t="s">
        <v>125</v>
      </c>
      <c r="I105" s="58">
        <v>0</v>
      </c>
      <c r="J105" s="81" t="str">
        <f t="shared" si="54"/>
        <v>-%</v>
      </c>
      <c r="K105" s="233" t="s">
        <v>197</v>
      </c>
      <c r="L105" s="74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69"/>
      <c r="AE105" s="69"/>
    </row>
    <row r="106" spans="1:31" ht="13.2" x14ac:dyDescent="0.25">
      <c r="A106" s="35"/>
      <c r="B106" s="200"/>
      <c r="C106" s="229"/>
      <c r="D106" s="180"/>
      <c r="E106" s="210" t="s">
        <v>12</v>
      </c>
      <c r="F106" s="180"/>
      <c r="G106" s="180"/>
      <c r="H106" s="13">
        <f t="shared" ref="H106:I106" si="55">SUM(H104)</f>
        <v>0</v>
      </c>
      <c r="I106" s="13">
        <f t="shared" si="55"/>
        <v>1000000</v>
      </c>
      <c r="J106" s="72" t="str">
        <f>IFERROR(I106/H106,"-%")</f>
        <v>-%</v>
      </c>
      <c r="K106" s="232"/>
      <c r="L106" s="74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69"/>
      <c r="AE106" s="69"/>
    </row>
    <row r="107" spans="1:31" ht="13.2" x14ac:dyDescent="0.25">
      <c r="A107" s="35"/>
      <c r="B107" s="200"/>
      <c r="C107" s="229"/>
      <c r="D107" s="207" t="s">
        <v>85</v>
      </c>
      <c r="E107" s="182"/>
      <c r="F107" s="182"/>
      <c r="G107" s="182"/>
      <c r="H107" s="18">
        <f>SUM(H106)</f>
        <v>0</v>
      </c>
      <c r="I107" s="18">
        <f>SUM(I106)</f>
        <v>1000000</v>
      </c>
      <c r="J107" s="19" t="str">
        <f>IFERROR(I107/H107,"-%")</f>
        <v>-%</v>
      </c>
      <c r="K107" s="83"/>
      <c r="L107" s="74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69"/>
      <c r="AE107" s="69"/>
    </row>
    <row r="108" spans="1:31" ht="15.6" x14ac:dyDescent="0.35">
      <c r="A108" s="35"/>
      <c r="B108" s="200"/>
      <c r="C108" s="180" t="s">
        <v>143</v>
      </c>
      <c r="D108" s="180" t="s">
        <v>134</v>
      </c>
      <c r="E108" s="128" t="s">
        <v>135</v>
      </c>
      <c r="F108" s="127" t="s">
        <v>133</v>
      </c>
      <c r="G108" s="122" t="s">
        <v>160</v>
      </c>
      <c r="H108" s="121" t="s">
        <v>125</v>
      </c>
      <c r="I108" s="58">
        <v>0</v>
      </c>
      <c r="J108" s="71" t="str">
        <f t="shared" ref="J108" si="56">IFERROR(I108/H108,"-%")</f>
        <v>-%</v>
      </c>
      <c r="K108" s="82" t="s">
        <v>139</v>
      </c>
      <c r="L108" s="74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69"/>
      <c r="AE108" s="69"/>
    </row>
    <row r="109" spans="1:31" ht="13.2" x14ac:dyDescent="0.25">
      <c r="A109" s="35"/>
      <c r="B109" s="200"/>
      <c r="C109" s="180"/>
      <c r="D109" s="180"/>
      <c r="E109" s="210" t="s">
        <v>12</v>
      </c>
      <c r="F109" s="180"/>
      <c r="G109" s="180"/>
      <c r="H109" s="13">
        <f t="shared" ref="H109:I109" si="57">SUM(H108)</f>
        <v>0</v>
      </c>
      <c r="I109" s="13">
        <f t="shared" si="57"/>
        <v>0</v>
      </c>
      <c r="J109" s="72" t="str">
        <f>IFERROR(I109/H109,"-%")</f>
        <v>-%</v>
      </c>
      <c r="K109" s="76"/>
      <c r="L109" s="74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69"/>
      <c r="AE109" s="69"/>
    </row>
    <row r="110" spans="1:31" ht="13.2" x14ac:dyDescent="0.25">
      <c r="A110" s="35"/>
      <c r="B110" s="200"/>
      <c r="C110" s="180"/>
      <c r="D110" s="207" t="s">
        <v>85</v>
      </c>
      <c r="E110" s="182"/>
      <c r="F110" s="182"/>
      <c r="G110" s="182"/>
      <c r="H110" s="18">
        <f>SUM(H109)</f>
        <v>0</v>
      </c>
      <c r="I110" s="18">
        <f>SUM(I109)</f>
        <v>0</v>
      </c>
      <c r="J110" s="19" t="str">
        <f>IFERROR(I110/H110,"-%")</f>
        <v>-%</v>
      </c>
      <c r="K110" s="83"/>
      <c r="L110" s="74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69"/>
      <c r="AE110" s="69"/>
    </row>
    <row r="111" spans="1:31" ht="13.2" x14ac:dyDescent="0.25">
      <c r="A111" s="35"/>
      <c r="B111" s="178"/>
      <c r="C111" s="198"/>
      <c r="D111" s="187"/>
      <c r="E111" s="187"/>
      <c r="F111" s="187"/>
      <c r="G111" s="193"/>
      <c r="H111" s="20">
        <f>SUM(H65,H75,H78,H84,H87,H103,H107,H110)</f>
        <v>1860768</v>
      </c>
      <c r="I111" s="20">
        <f>SUM(I65,I75,I78,I84,I87,I103,I107,I110)</f>
        <v>1332222</v>
      </c>
      <c r="J111" s="73">
        <f>IFERROR(I111/H111,"-%")</f>
        <v>0.71595276788938755</v>
      </c>
      <c r="K111" s="80" t="s">
        <v>109</v>
      </c>
      <c r="L111" s="67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9"/>
      <c r="AE111" s="69"/>
    </row>
    <row r="112" spans="1:31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9"/>
      <c r="AE112" s="69"/>
    </row>
    <row r="113" spans="1:31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9"/>
      <c r="AE113" s="69"/>
    </row>
    <row r="114" spans="1:31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31" ht="13.2" x14ac:dyDescent="0.25">
      <c r="A115" s="1"/>
      <c r="B115" s="1"/>
      <c r="C115" s="1"/>
      <c r="D115" s="1"/>
      <c r="E115" s="1"/>
      <c r="F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31" ht="13.2" x14ac:dyDescent="0.25">
      <c r="A116" s="1"/>
      <c r="B116" s="1"/>
      <c r="C116" s="1"/>
      <c r="D116" s="1"/>
      <c r="E116" s="1"/>
      <c r="F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31" ht="13.2" x14ac:dyDescent="0.25">
      <c r="A117" s="1"/>
      <c r="B117" s="1"/>
      <c r="C117" s="1"/>
      <c r="D117" s="1"/>
      <c r="E117" s="1"/>
      <c r="F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31" ht="13.2" x14ac:dyDescent="0.25">
      <c r="A118" s="1"/>
      <c r="B118" s="1"/>
      <c r="C118" s="1"/>
      <c r="D118" s="1"/>
      <c r="E118" s="1"/>
      <c r="F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31" ht="13.2" x14ac:dyDescent="0.25">
      <c r="A119" s="1"/>
      <c r="B119" s="1"/>
      <c r="C119" s="1"/>
      <c r="D119" s="1"/>
      <c r="E119" s="1"/>
      <c r="F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31" ht="17.399999999999999" x14ac:dyDescent="0.25">
      <c r="A120" s="1"/>
      <c r="B120" s="1"/>
      <c r="C120" s="1"/>
      <c r="D120" s="1"/>
      <c r="E120" s="1"/>
      <c r="F120" s="21"/>
      <c r="G120" s="37" t="s">
        <v>40</v>
      </c>
      <c r="H120" s="38" t="s">
        <v>5</v>
      </c>
      <c r="I120" s="39" t="s">
        <v>6</v>
      </c>
      <c r="J120" s="40" t="s">
        <v>110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31" ht="13.8" x14ac:dyDescent="0.25">
      <c r="A121" s="1"/>
      <c r="B121" s="1"/>
      <c r="C121" s="1"/>
      <c r="D121" s="1"/>
      <c r="E121" s="1"/>
      <c r="F121" s="21"/>
      <c r="G121" s="41" t="s">
        <v>0</v>
      </c>
      <c r="H121" s="42">
        <f>H33</f>
        <v>2666909</v>
      </c>
      <c r="I121" s="42">
        <f>I33</f>
        <v>2608683</v>
      </c>
      <c r="J121" s="43">
        <f t="shared" ref="J121:J122" si="58">I121/H121</f>
        <v>0.97816723405260542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31" ht="13.8" x14ac:dyDescent="0.25">
      <c r="A122" s="1"/>
      <c r="B122" s="1"/>
      <c r="C122" s="1"/>
      <c r="D122" s="1"/>
      <c r="E122" s="1"/>
      <c r="F122" s="1"/>
      <c r="G122" s="41" t="s">
        <v>41</v>
      </c>
      <c r="H122" s="42">
        <f>H111</f>
        <v>1860768</v>
      </c>
      <c r="I122" s="42">
        <f>I111</f>
        <v>1332222</v>
      </c>
      <c r="J122" s="43">
        <f t="shared" si="58"/>
        <v>0.71595276788938755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31" ht="13.8" x14ac:dyDescent="0.25">
      <c r="A123" s="1"/>
      <c r="B123" s="1"/>
      <c r="C123" s="1"/>
      <c r="D123" s="1"/>
      <c r="E123" s="1"/>
      <c r="F123" s="1"/>
      <c r="G123" s="44" t="s">
        <v>111</v>
      </c>
      <c r="H123" s="45">
        <f t="shared" ref="H123" si="59">H121-H122</f>
        <v>806141</v>
      </c>
      <c r="I123" s="45">
        <f>I121-I122</f>
        <v>1276461</v>
      </c>
      <c r="J123" s="46">
        <f>I122/H122</f>
        <v>0.71595276788938755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31" ht="13.8" x14ac:dyDescent="0.25">
      <c r="A124" s="1"/>
      <c r="B124" s="1"/>
      <c r="C124" s="1"/>
      <c r="D124" s="1"/>
      <c r="E124" s="1"/>
      <c r="F124" s="1"/>
      <c r="G124" s="47"/>
      <c r="H124" s="47"/>
      <c r="I124" s="47"/>
      <c r="J124" s="4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31" ht="13.8" x14ac:dyDescent="0.25">
      <c r="A125" s="1"/>
      <c r="B125" s="1"/>
      <c r="C125" s="1"/>
      <c r="D125" s="1"/>
      <c r="E125" s="1"/>
      <c r="F125" s="1"/>
      <c r="G125" s="47"/>
      <c r="H125" s="47"/>
      <c r="I125" s="47"/>
      <c r="J125" s="4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1" ht="13.8" x14ac:dyDescent="0.25">
      <c r="A126" s="1"/>
      <c r="B126" s="1"/>
      <c r="C126" s="1"/>
      <c r="D126" s="1"/>
      <c r="E126" s="1"/>
      <c r="F126" s="1"/>
      <c r="G126" s="47"/>
      <c r="H126" s="47"/>
      <c r="I126" s="47"/>
      <c r="J126" s="4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ht="13.8" x14ac:dyDescent="0.25">
      <c r="A127" s="1"/>
      <c r="B127" s="1"/>
      <c r="C127" s="1"/>
      <c r="D127" s="1"/>
      <c r="E127" s="1"/>
      <c r="F127" s="1"/>
      <c r="G127" s="47"/>
      <c r="H127" s="47"/>
      <c r="I127" s="47"/>
      <c r="J127" s="4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ht="17.399999999999999" x14ac:dyDescent="0.25">
      <c r="A128" s="1"/>
      <c r="B128" s="1"/>
      <c r="C128" s="1"/>
      <c r="D128" s="1"/>
      <c r="E128" s="1"/>
      <c r="F128" s="1"/>
      <c r="G128" s="37" t="s">
        <v>10</v>
      </c>
      <c r="H128" s="38" t="s">
        <v>5</v>
      </c>
      <c r="I128" s="39" t="s">
        <v>6</v>
      </c>
      <c r="J128" s="40" t="s">
        <v>110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8" x14ac:dyDescent="0.25">
      <c r="A129" s="1"/>
      <c r="B129" s="1"/>
      <c r="C129" s="1"/>
      <c r="D129" s="1"/>
      <c r="E129" s="1"/>
      <c r="F129" s="1"/>
      <c r="G129" s="41" t="s">
        <v>0</v>
      </c>
      <c r="H129" s="42">
        <f>H11</f>
        <v>1500509</v>
      </c>
      <c r="I129" s="42">
        <f>I11</f>
        <v>1208942</v>
      </c>
      <c r="J129" s="43">
        <f t="shared" ref="J129:J130" si="60">I129/H129</f>
        <v>0.80568793656019388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8" x14ac:dyDescent="0.25">
      <c r="A130" s="1"/>
      <c r="B130" s="1"/>
      <c r="C130" s="1"/>
      <c r="D130" s="1"/>
      <c r="E130" s="1"/>
      <c r="F130" s="1"/>
      <c r="G130" s="41" t="s">
        <v>41</v>
      </c>
      <c r="H130" s="42">
        <f>SUMIF(E37:E110,"학생",H37:H110)</f>
        <v>424368</v>
      </c>
      <c r="I130" s="42">
        <f>SUMIF(E37:E110,"학생",I37:I110)</f>
        <v>222222</v>
      </c>
      <c r="J130" s="43">
        <f t="shared" si="60"/>
        <v>0.52365399841646876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8" x14ac:dyDescent="0.25">
      <c r="A131" s="1"/>
      <c r="B131" s="1"/>
      <c r="C131" s="1"/>
      <c r="D131" s="1"/>
      <c r="G131" s="44" t="s">
        <v>111</v>
      </c>
      <c r="H131" s="45">
        <f t="shared" ref="H131" si="61">H129-H130</f>
        <v>1076141</v>
      </c>
      <c r="I131" s="45">
        <f>I129-I130</f>
        <v>986720</v>
      </c>
      <c r="J131" s="46">
        <f>IFERROR(I131/H131,"-%")</f>
        <v>0.91690587014155212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8" x14ac:dyDescent="0.25">
      <c r="A132" s="1"/>
      <c r="B132" s="1"/>
      <c r="C132" s="1"/>
      <c r="D132" s="1"/>
      <c r="G132" s="47"/>
      <c r="H132" s="47"/>
      <c r="I132" s="47"/>
      <c r="J132" s="4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7.399999999999999" x14ac:dyDescent="0.25">
      <c r="A133" s="1"/>
      <c r="B133" s="1"/>
      <c r="C133" s="1"/>
      <c r="D133" s="1"/>
      <c r="E133" s="1"/>
      <c r="F133" s="1"/>
      <c r="G133" s="37" t="s">
        <v>13</v>
      </c>
      <c r="H133" s="38" t="s">
        <v>5</v>
      </c>
      <c r="I133" s="39" t="s">
        <v>6</v>
      </c>
      <c r="J133" s="40" t="s">
        <v>110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8" x14ac:dyDescent="0.25">
      <c r="A134" s="1"/>
      <c r="B134" s="1"/>
      <c r="C134" s="1"/>
      <c r="D134" s="1"/>
      <c r="E134" s="1"/>
      <c r="F134" s="1"/>
      <c r="G134" s="41" t="s">
        <v>0</v>
      </c>
      <c r="H134" s="42">
        <v>0</v>
      </c>
      <c r="I134" s="42">
        <v>0</v>
      </c>
      <c r="J134" s="34" t="str">
        <f t="shared" ref="J134:J135" si="62">IFERROR(I134/H134,"-%")</f>
        <v>-%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8" x14ac:dyDescent="0.25">
      <c r="A135" s="1"/>
      <c r="B135" s="1"/>
      <c r="C135" s="1"/>
      <c r="D135" s="1"/>
      <c r="E135" s="1"/>
      <c r="F135" s="1"/>
      <c r="G135" s="41" t="s">
        <v>41</v>
      </c>
      <c r="H135" s="42">
        <f>SUMIF(E37:E110,"본회계",H37:H110)</f>
        <v>0</v>
      </c>
      <c r="I135" s="42">
        <f>SUMIF(E37:E110,"본회계",I37:I110)</f>
        <v>0</v>
      </c>
      <c r="J135" s="34" t="str">
        <f t="shared" si="62"/>
        <v>-%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8" x14ac:dyDescent="0.25">
      <c r="A136" s="1"/>
      <c r="B136" s="1"/>
      <c r="C136" s="1"/>
      <c r="D136" s="1"/>
      <c r="E136" s="1"/>
      <c r="F136" s="1"/>
      <c r="G136" s="44" t="s">
        <v>111</v>
      </c>
      <c r="H136" s="45">
        <f t="shared" ref="H136" si="63">H134-H135</f>
        <v>0</v>
      </c>
      <c r="I136" s="45">
        <f>I134-I135</f>
        <v>0</v>
      </c>
      <c r="J136" s="46" t="str">
        <f>IFERROR(I136/H136,"-%")</f>
        <v>-%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8" x14ac:dyDescent="0.25">
      <c r="A137" s="1"/>
      <c r="B137" s="1"/>
      <c r="C137" s="1"/>
      <c r="D137" s="1"/>
      <c r="E137" s="1"/>
      <c r="F137" s="1"/>
      <c r="G137" s="47"/>
      <c r="H137" s="47"/>
      <c r="I137" s="47"/>
      <c r="J137" s="4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7.399999999999999" x14ac:dyDescent="0.25">
      <c r="A138" s="1"/>
      <c r="B138" s="1"/>
      <c r="C138" s="1"/>
      <c r="D138" s="1"/>
      <c r="E138" s="1"/>
      <c r="F138" s="1"/>
      <c r="G138" s="37" t="s">
        <v>28</v>
      </c>
      <c r="H138" s="38" t="s">
        <v>5</v>
      </c>
      <c r="I138" s="39" t="s">
        <v>6</v>
      </c>
      <c r="J138" s="40" t="s">
        <v>110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9" ht="13.8" x14ac:dyDescent="0.25">
      <c r="A139" s="1"/>
      <c r="B139" s="1"/>
      <c r="C139" s="1"/>
      <c r="D139" s="1"/>
      <c r="E139" s="1"/>
      <c r="F139" s="1"/>
      <c r="G139" s="41" t="s">
        <v>0</v>
      </c>
      <c r="H139" s="42">
        <f>H30</f>
        <v>1166400</v>
      </c>
      <c r="I139" s="42">
        <f>I30</f>
        <v>1399741</v>
      </c>
      <c r="J139" s="43">
        <f t="shared" ref="J139:J140" si="64">I139/H139</f>
        <v>1.2000522976680383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9" ht="13.8" x14ac:dyDescent="0.25">
      <c r="A140" s="1"/>
      <c r="B140" s="1"/>
      <c r="C140" s="1"/>
      <c r="D140" s="1"/>
      <c r="E140" s="1"/>
      <c r="F140" s="1"/>
      <c r="G140" s="41" t="s">
        <v>41</v>
      </c>
      <c r="H140" s="42">
        <f>SUMIF(E37:E110,"자치",H37:H110)</f>
        <v>1436400</v>
      </c>
      <c r="I140" s="42">
        <f>SUMIF(E37:E110,"자치",I37:I110)</f>
        <v>1110000</v>
      </c>
      <c r="J140" s="43">
        <f t="shared" si="64"/>
        <v>0.77276524644945699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8" x14ac:dyDescent="0.25">
      <c r="A141" s="1"/>
      <c r="B141" s="1"/>
      <c r="C141" s="1"/>
      <c r="D141" s="1"/>
      <c r="E141" s="1"/>
      <c r="F141" s="1"/>
      <c r="G141" s="44" t="s">
        <v>111</v>
      </c>
      <c r="H141" s="45">
        <f t="shared" ref="H141" si="65">H139-H140</f>
        <v>-270000</v>
      </c>
      <c r="I141" s="45">
        <f>I139-I140</f>
        <v>289741</v>
      </c>
      <c r="J141" s="46">
        <f>IFERROR(I141/H141,"-%")</f>
        <v>-1.0731148148148149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2" x14ac:dyDescent="0.25">
      <c r="A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2" x14ac:dyDescent="0.25">
      <c r="A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2" x14ac:dyDescent="0.25">
      <c r="A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2" x14ac:dyDescent="0.25">
      <c r="A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2" x14ac:dyDescent="0.25">
      <c r="A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2" x14ac:dyDescent="0.25">
      <c r="A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2" x14ac:dyDescent="0.25">
      <c r="A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</sheetData>
  <mergeCells count="69">
    <mergeCell ref="B35:K35"/>
    <mergeCell ref="D37:D46"/>
    <mergeCell ref="E46:G46"/>
    <mergeCell ref="B37:B111"/>
    <mergeCell ref="C66:C72"/>
    <mergeCell ref="D66:D71"/>
    <mergeCell ref="E71:G71"/>
    <mergeCell ref="D72:G72"/>
    <mergeCell ref="C104:C107"/>
    <mergeCell ref="D90:D93"/>
    <mergeCell ref="E89:G89"/>
    <mergeCell ref="E93:G93"/>
    <mergeCell ref="C76:C78"/>
    <mergeCell ref="D108:D109"/>
    <mergeCell ref="E109:G109"/>
    <mergeCell ref="D110:G110"/>
    <mergeCell ref="D3:K3"/>
    <mergeCell ref="E5:E11"/>
    <mergeCell ref="F11:G11"/>
    <mergeCell ref="F19:G19"/>
    <mergeCell ref="E20:E30"/>
    <mergeCell ref="D5:D33"/>
    <mergeCell ref="E12:E19"/>
    <mergeCell ref="F30:G30"/>
    <mergeCell ref="E33:G33"/>
    <mergeCell ref="F32:G32"/>
    <mergeCell ref="E64:G64"/>
    <mergeCell ref="D73:D74"/>
    <mergeCell ref="E74:G74"/>
    <mergeCell ref="D65:G65"/>
    <mergeCell ref="D61:D62"/>
    <mergeCell ref="E62:G62"/>
    <mergeCell ref="C111:G111"/>
    <mergeCell ref="C79:C84"/>
    <mergeCell ref="C85:C87"/>
    <mergeCell ref="D85:D86"/>
    <mergeCell ref="E86:G86"/>
    <mergeCell ref="D87:G87"/>
    <mergeCell ref="D94:D98"/>
    <mergeCell ref="E98:G98"/>
    <mergeCell ref="D101:D102"/>
    <mergeCell ref="E102:G102"/>
    <mergeCell ref="D103:G103"/>
    <mergeCell ref="C108:C110"/>
    <mergeCell ref="C88:C103"/>
    <mergeCell ref="D104:D106"/>
    <mergeCell ref="E106:G106"/>
    <mergeCell ref="D107:G107"/>
    <mergeCell ref="D79:D83"/>
    <mergeCell ref="E83:G83"/>
    <mergeCell ref="D88:D89"/>
    <mergeCell ref="D84:G84"/>
    <mergeCell ref="D75:G75"/>
    <mergeCell ref="C37:C65"/>
    <mergeCell ref="C73:C75"/>
    <mergeCell ref="D57:D60"/>
    <mergeCell ref="D99:D100"/>
    <mergeCell ref="E100:G100"/>
    <mergeCell ref="D76:D77"/>
    <mergeCell ref="E77:G77"/>
    <mergeCell ref="D78:G78"/>
    <mergeCell ref="D47:D49"/>
    <mergeCell ref="E49:G49"/>
    <mergeCell ref="D50:D52"/>
    <mergeCell ref="E52:G52"/>
    <mergeCell ref="D53:D56"/>
    <mergeCell ref="E56:G56"/>
    <mergeCell ref="E60:G60"/>
    <mergeCell ref="D63:D6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modified xsi:type="dcterms:W3CDTF">2022-09-19T03:02:49Z</dcterms:modified>
</cp:coreProperties>
</file>