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7380"/>
  </bookViews>
  <sheets>
    <sheet name="기층 기구" sheetId="1" r:id="rId1"/>
  </sheets>
  <calcPr calcId="162913"/>
  <extLst>
    <ext uri="GoogleSheetsCustomDataVersion1">
      <go:sheetsCustomData xmlns:go="http://customooxmlschemas.google.com/" r:id="rId5" roundtripDataSignature="AMtx7miMQWT17cQvrI8vjZcj+bR/ZZhnTA=="/>
    </ext>
  </extLst>
</workbook>
</file>

<file path=xl/calcChain.xml><?xml version="1.0" encoding="utf-8"?>
<calcChain xmlns="http://schemas.openxmlformats.org/spreadsheetml/2006/main">
  <c r="I93" i="1" l="1"/>
  <c r="J93" i="1" s="1"/>
  <c r="H93" i="1"/>
  <c r="I88" i="1"/>
  <c r="J88" i="1" s="1"/>
  <c r="H88" i="1"/>
  <c r="J83" i="1"/>
  <c r="I83" i="1"/>
  <c r="H83" i="1"/>
  <c r="H78" i="1"/>
  <c r="J77" i="1"/>
  <c r="I77" i="1"/>
  <c r="I78" i="1" s="1"/>
  <c r="J78" i="1" s="1"/>
  <c r="H77" i="1"/>
  <c r="J76" i="1"/>
  <c r="J75" i="1"/>
  <c r="J74" i="1"/>
  <c r="J73" i="1"/>
  <c r="J72" i="1"/>
  <c r="J71" i="1"/>
  <c r="I69" i="1"/>
  <c r="J69" i="1" s="1"/>
  <c r="H69" i="1"/>
  <c r="H70" i="1" s="1"/>
  <c r="J67" i="1"/>
  <c r="I65" i="1"/>
  <c r="J65" i="1" s="1"/>
  <c r="H65" i="1"/>
  <c r="J61" i="1"/>
  <c r="I60" i="1"/>
  <c r="I59" i="1"/>
  <c r="H59" i="1"/>
  <c r="J59" i="1" s="1"/>
  <c r="J58" i="1"/>
  <c r="J56" i="1"/>
  <c r="I55" i="1"/>
  <c r="J55" i="1" s="1"/>
  <c r="H55" i="1"/>
  <c r="J54" i="1"/>
  <c r="J53" i="1"/>
  <c r="J52" i="1"/>
  <c r="J51" i="1"/>
  <c r="J50" i="1"/>
  <c r="J48" i="1"/>
  <c r="J47" i="1"/>
  <c r="J46" i="1"/>
  <c r="J45" i="1"/>
  <c r="I44" i="1"/>
  <c r="H44" i="1"/>
  <c r="J44" i="1" s="1"/>
  <c r="J43" i="1"/>
  <c r="J41" i="1"/>
  <c r="I40" i="1"/>
  <c r="I39" i="1"/>
  <c r="H39" i="1"/>
  <c r="J39" i="1" s="1"/>
  <c r="J38" i="1"/>
  <c r="I37" i="1"/>
  <c r="H37" i="1"/>
  <c r="J37" i="1" s="1"/>
  <c r="J36" i="1"/>
  <c r="J35" i="1"/>
  <c r="I34" i="1"/>
  <c r="J34" i="1" s="1"/>
  <c r="H34" i="1"/>
  <c r="J33" i="1"/>
  <c r="I32" i="1"/>
  <c r="J32" i="1" s="1"/>
  <c r="H32" i="1"/>
  <c r="J31" i="1"/>
  <c r="I30" i="1"/>
  <c r="J30" i="1" s="1"/>
  <c r="H30" i="1"/>
  <c r="J29" i="1"/>
  <c r="J28" i="1"/>
  <c r="J27" i="1"/>
  <c r="I27" i="1"/>
  <c r="H27" i="1"/>
  <c r="H40" i="1" s="1"/>
  <c r="J26" i="1"/>
  <c r="I21" i="1"/>
  <c r="J21" i="1" s="1"/>
  <c r="H21" i="1"/>
  <c r="H92" i="1" s="1"/>
  <c r="H94" i="1" s="1"/>
  <c r="J20" i="1"/>
  <c r="J19" i="1"/>
  <c r="I18" i="1"/>
  <c r="I87" i="1" s="1"/>
  <c r="J17" i="1"/>
  <c r="J16" i="1"/>
  <c r="J15" i="1"/>
  <c r="H14" i="1"/>
  <c r="J14" i="1" s="1"/>
  <c r="J13" i="1"/>
  <c r="H13" i="1"/>
  <c r="H18" i="1" s="1"/>
  <c r="I12" i="1"/>
  <c r="I22" i="1" s="1"/>
  <c r="H12" i="1"/>
  <c r="J11" i="1"/>
  <c r="J10" i="1"/>
  <c r="J9" i="1"/>
  <c r="J8" i="1"/>
  <c r="J7" i="1"/>
  <c r="J6" i="1"/>
  <c r="J5" i="1"/>
  <c r="J60" i="1" l="1"/>
  <c r="H22" i="1"/>
  <c r="J22" i="1" s="1"/>
  <c r="I89" i="1"/>
  <c r="J18" i="1"/>
  <c r="H87" i="1"/>
  <c r="H89" i="1" s="1"/>
  <c r="H60" i="1"/>
  <c r="H79" i="1" s="1"/>
  <c r="I70" i="1"/>
  <c r="J70" i="1" s="1"/>
  <c r="I92" i="1"/>
  <c r="J40" i="1"/>
  <c r="H82" i="1"/>
  <c r="H84" i="1" s="1"/>
  <c r="J12" i="1"/>
  <c r="I82" i="1"/>
  <c r="J82" i="1" l="1"/>
  <c r="I84" i="1"/>
  <c r="J84" i="1" s="1"/>
  <c r="J87" i="1"/>
  <c r="I94" i="1"/>
  <c r="J94" i="1" s="1"/>
  <c r="J92" i="1"/>
  <c r="I79" i="1"/>
  <c r="J79" i="1" s="1"/>
  <c r="J89" i="1"/>
</calcChain>
</file>

<file path=xl/sharedStrings.xml><?xml version="1.0" encoding="utf-8"?>
<sst xmlns="http://schemas.openxmlformats.org/spreadsheetml/2006/main" count="292" uniqueCount="139">
  <si>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</si>
  <si>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</si>
  <si>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</si>
  <si>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</si>
  <si>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</si>
  <si>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</si>
  <si>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</si>
  <si>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</si>
  <si>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</si>
  <si>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제 19대 새내기학생회 &lt;아람&gt;</t>
  </si>
  <si>
    <t>학생</t>
  </si>
  <si>
    <t>기층 예산</t>
  </si>
  <si>
    <t>AA</t>
  </si>
  <si>
    <t>필수 기입 항목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</si>
  <si>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</si>
  <si>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</si>
  <si>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</si>
  <si>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</si>
  <si>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</si>
  <si>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</si>
  <si>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</si>
  <si>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</si>
  <si>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</si>
  <si>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</si>
  <si>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</si>
  <si>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예측할수 없는 부분으로 0원으로 기입</t>
  </si>
  <si>
    <t>여름학기 이월금</t>
  </si>
  <si>
    <t>AX</t>
  </si>
  <si>
    <t>새내기학생회는 학생회비 이월금과 자치회계 이월금을 명확하게 구분해온 바, 이번 학기 또한 자치회계로 일원화 하지 않고 구분을 유지하도록 하려한다.</t>
  </si>
  <si>
    <t>계</t>
  </si>
  <si>
    <t>본회계</t>
  </si>
  <si>
    <t>모여봐요 새내기의 숲</t>
  </si>
  <si>
    <t>BA</t>
  </si>
  <si>
    <t>생활팀과의 예산 논의 중</t>
  </si>
  <si>
    <t xml:space="preserve">새내기 체육대회 </t>
  </si>
  <si>
    <t>BB</t>
  </si>
  <si>
    <t>새내기 대전 여행기</t>
  </si>
  <si>
    <t>BD</t>
  </si>
  <si>
    <t>짝선짝후</t>
  </si>
  <si>
    <t>BE</t>
  </si>
  <si>
    <t>새내기스터디</t>
  </si>
  <si>
    <t>BF</t>
  </si>
  <si>
    <t>자치</t>
  </si>
  <si>
    <t>전반기 이월금</t>
  </si>
  <si>
    <t>CA</t>
  </si>
  <si>
    <t>한글책 대여사업 연체료</t>
  </si>
  <si>
    <t>CB</t>
  </si>
  <si>
    <t>예측할 수 없는 부분으로 0원으로 기입</t>
  </si>
  <si>
    <t>총계</t>
  </si>
  <si>
    <t>지출</t>
  </si>
  <si>
    <t>담당</t>
  </si>
  <si>
    <t>소항목</t>
  </si>
  <si>
    <t>세부항목</t>
  </si>
  <si>
    <t xml:space="preserve">비고 </t>
  </si>
  <si>
    <t>회장단</t>
  </si>
  <si>
    <t>리크루팅 준비비</t>
  </si>
  <si>
    <t>인스타그램 공유 이벤트 상품</t>
  </si>
  <si>
    <t>A1</t>
  </si>
  <si>
    <t>새내기학생회실 관리비</t>
  </si>
  <si>
    <t>비품 관리비</t>
  </si>
  <si>
    <t>B1</t>
  </si>
  <si>
    <t>침구 세탁비</t>
  </si>
  <si>
    <t>B2</t>
  </si>
  <si>
    <t>복사기 임대료</t>
  </si>
  <si>
    <t>C1</t>
  </si>
  <si>
    <t>새내기학생회 회의비</t>
  </si>
  <si>
    <t>회의비</t>
  </si>
  <si>
    <t>D1</t>
  </si>
  <si>
    <t>리크루팅으로 인한 집행부원 인원 증가 예정</t>
  </si>
  <si>
    <t>한글책/보드게임 구매</t>
  </si>
  <si>
    <t>보드게임 구매</t>
  </si>
  <si>
    <t>E1</t>
  </si>
  <si>
    <t>사업수혜자: 학생회비 납부자</t>
  </si>
  <si>
    <t>기초필수 과목 한글책 구매</t>
  </si>
  <si>
    <t>E2</t>
  </si>
  <si>
    <t>F1</t>
  </si>
  <si>
    <t>합계</t>
  </si>
  <si>
    <t>기획국</t>
  </si>
  <si>
    <t>상품비</t>
  </si>
  <si>
    <t>G1</t>
  </si>
  <si>
    <t>생활팀과의 논의로 0원으로 기재</t>
  </si>
  <si>
    <t>기획비</t>
  </si>
  <si>
    <t>G2</t>
  </si>
  <si>
    <t>-%</t>
  </si>
  <si>
    <t>예비비</t>
  </si>
  <si>
    <t>G3</t>
  </si>
  <si>
    <t>새내기 체육대회</t>
  </si>
  <si>
    <t>풋살 상품비</t>
  </si>
  <si>
    <t>H1</t>
  </si>
  <si>
    <t>농구 상품비</t>
  </si>
  <si>
    <t>H2</t>
  </si>
  <si>
    <t>배드민턴 상품비</t>
  </si>
  <si>
    <t>H3</t>
  </si>
  <si>
    <t>종합 우승 상품비</t>
  </si>
  <si>
    <t>H4</t>
  </si>
  <si>
    <t>종합 준우승 상품비</t>
  </si>
  <si>
    <t>H5</t>
  </si>
  <si>
    <t>H6</t>
  </si>
  <si>
    <t>행사 물품 구매비</t>
  </si>
  <si>
    <t>H7</t>
  </si>
  <si>
    <t>장소 대여비</t>
  </si>
  <si>
    <t>H8</t>
  </si>
  <si>
    <t>식사비</t>
  </si>
  <si>
    <t>H9</t>
  </si>
  <si>
    <t>H10</t>
  </si>
  <si>
    <t>I1</t>
  </si>
  <si>
    <t>I2</t>
  </si>
  <si>
    <t>I3</t>
  </si>
  <si>
    <t>복지국</t>
  </si>
  <si>
    <t>참여한 짝선 쿠폰 지급용</t>
  </si>
  <si>
    <t>J1</t>
  </si>
  <si>
    <t>활동 우수조 상품비</t>
  </si>
  <si>
    <t>J2</t>
  </si>
  <si>
    <t>특별 이벤트 상품비</t>
  </si>
  <si>
    <t>J3</t>
  </si>
  <si>
    <t>J4</t>
  </si>
  <si>
    <t>새내기 스터디</t>
  </si>
  <si>
    <t>K1</t>
  </si>
  <si>
    <t>K2</t>
  </si>
  <si>
    <t>K3</t>
  </si>
  <si>
    <t>새내기학생회
선거관리위원회</t>
  </si>
  <si>
    <t>새내기학생회 회장단 선거
선거관리위원회 지원사업</t>
  </si>
  <si>
    <t>필요 물품 구입</t>
  </si>
  <si>
    <t>L1</t>
  </si>
  <si>
    <t>선거관리위원회 회의비</t>
  </si>
  <si>
    <t>L2</t>
  </si>
  <si>
    <t>투표독려이벤트 상품비</t>
  </si>
  <si>
    <t>L3</t>
  </si>
  <si>
    <t>공약 자료집, 포스터, 현수막 인쇄비</t>
  </si>
  <si>
    <t>L4</t>
  </si>
  <si>
    <t>페이스북/인스타그램 공유 이벤트 상품비</t>
  </si>
  <si>
    <t>L5</t>
  </si>
  <si>
    <t>L6</t>
  </si>
  <si>
    <t>전체 대항목 총계</t>
  </si>
  <si>
    <t>학생회계</t>
  </si>
  <si>
    <t>전년도</t>
  </si>
  <si>
    <t>당해년도</t>
  </si>
  <si>
    <t>전년도 대비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</si>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</sst>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₩-412]#,##0"/>
    <numFmt numFmtId="177" formatCode="0.0%"/>
    <numFmt numFmtId="178" formatCode="&quot;₩&quot;#,##0"/>
  </numFmts>
  <fonts count="11">
    <font>
      <sz val="10"/>
      <color rgb="FF000000"/>
      <name val="Arial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mo"/>
    </font>
    <font>
      <sz val="8"/>
      <color rgb="FF777777"/>
      <name val="Arial"/>
      <family val="2"/>
    </font>
    <font>
      <sz val="10"/>
      <color rgb="FF000000"/>
      <name val="Malgun Gothic"/>
      <family val="3"/>
      <charset val="129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8"/>
      <name val="Arial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176" fontId="1" fillId="0" borderId="5" xfId="0" quotePrefix="1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/>
    </xf>
    <xf numFmtId="176" fontId="2" fillId="4" borderId="5" xfId="0" applyNumberFormat="1" applyFont="1" applyFill="1" applyBorder="1" applyAlignment="1">
      <alignment horizontal="center" vertical="center"/>
    </xf>
    <xf numFmtId="10" fontId="2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/>
    <xf numFmtId="176" fontId="1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/>
    </xf>
    <xf numFmtId="176" fontId="2" fillId="5" borderId="12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177" fontId="1" fillId="5" borderId="5" xfId="0" applyNumberFormat="1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wrapText="1"/>
    </xf>
    <xf numFmtId="176" fontId="8" fillId="0" borderId="9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 wrapText="1"/>
    </xf>
    <xf numFmtId="177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6" fontId="8" fillId="0" borderId="9" xfId="0" applyNumberFormat="1" applyFont="1" applyBorder="1" applyAlignment="1">
      <alignment horizontal="center" wrapText="1"/>
    </xf>
    <xf numFmtId="176" fontId="7" fillId="0" borderId="9" xfId="0" applyNumberFormat="1" applyFont="1" applyBorder="1" applyAlignment="1">
      <alignment horizontal="center" wrapText="1"/>
    </xf>
    <xf numFmtId="10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6" fontId="7" fillId="0" borderId="9" xfId="0" applyNumberFormat="1" applyFont="1" applyBorder="1" applyAlignment="1">
      <alignment horizontal="center" wrapText="1"/>
    </xf>
    <xf numFmtId="177" fontId="7" fillId="0" borderId="9" xfId="0" applyNumberFormat="1" applyFont="1" applyBorder="1" applyAlignment="1">
      <alignment horizontal="center"/>
    </xf>
    <xf numFmtId="176" fontId="9" fillId="2" borderId="9" xfId="0" applyNumberFormat="1" applyFont="1" applyFill="1" applyBorder="1" applyAlignment="1">
      <alignment horizontal="center"/>
    </xf>
    <xf numFmtId="176" fontId="9" fillId="6" borderId="9" xfId="0" applyNumberFormat="1" applyFont="1" applyFill="1" applyBorder="1" applyAlignment="1">
      <alignment horizontal="center"/>
    </xf>
    <xf numFmtId="177" fontId="7" fillId="6" borderId="9" xfId="0" applyNumberFormat="1" applyFont="1" applyFill="1" applyBorder="1" applyAlignment="1">
      <alignment horizontal="center"/>
    </xf>
    <xf numFmtId="0" fontId="8" fillId="2" borderId="9" xfId="0" applyFont="1" applyFill="1" applyBorder="1"/>
    <xf numFmtId="176" fontId="8" fillId="3" borderId="9" xfId="0" applyNumberFormat="1" applyFont="1" applyFill="1" applyBorder="1" applyAlignment="1">
      <alignment horizontal="center"/>
    </xf>
    <xf numFmtId="176" fontId="8" fillId="0" borderId="9" xfId="0" applyNumberFormat="1" applyFont="1" applyBorder="1" applyAlignment="1">
      <alignment horizontal="center" wrapText="1"/>
    </xf>
    <xf numFmtId="176" fontId="8" fillId="3" borderId="9" xfId="0" applyNumberFormat="1" applyFont="1" applyFill="1" applyBorder="1" applyAlignment="1">
      <alignment horizontal="center"/>
    </xf>
    <xf numFmtId="176" fontId="8" fillId="2" borderId="9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 wrapText="1"/>
    </xf>
    <xf numFmtId="177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77" fontId="8" fillId="2" borderId="9" xfId="0" applyNumberFormat="1" applyFont="1" applyFill="1" applyBorder="1"/>
    <xf numFmtId="176" fontId="7" fillId="5" borderId="9" xfId="0" applyNumberFormat="1" applyFont="1" applyFill="1" applyBorder="1" applyAlignment="1">
      <alignment horizontal="center"/>
    </xf>
    <xf numFmtId="177" fontId="7" fillId="5" borderId="9" xfId="0" applyNumberFormat="1" applyFont="1" applyFill="1" applyBorder="1" applyAlignment="1">
      <alignment horizontal="center"/>
    </xf>
    <xf numFmtId="177" fontId="8" fillId="5" borderId="9" xfId="0" applyNumberFormat="1" applyFont="1" applyFill="1" applyBorder="1" applyAlignment="1"/>
    <xf numFmtId="0" fontId="1" fillId="0" borderId="0" xfId="0" applyFont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76" fontId="8" fillId="0" borderId="9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 wrapText="1"/>
    </xf>
    <xf numFmtId="176" fontId="7" fillId="0" borderId="9" xfId="0" applyNumberFormat="1" applyFont="1" applyBorder="1" applyAlignment="1">
      <alignment horizontal="center" wrapText="1"/>
    </xf>
    <xf numFmtId="176" fontId="7" fillId="2" borderId="9" xfId="0" applyNumberFormat="1" applyFont="1" applyFill="1" applyBorder="1" applyAlignment="1">
      <alignment horizontal="center"/>
    </xf>
    <xf numFmtId="0" fontId="8" fillId="5" borderId="9" xfId="0" applyFont="1" applyFill="1" applyBorder="1"/>
    <xf numFmtId="0" fontId="8" fillId="0" borderId="9" xfId="0" applyFont="1" applyBorder="1" applyAlignment="1">
      <alignment horizontal="center"/>
    </xf>
    <xf numFmtId="176" fontId="7" fillId="0" borderId="5" xfId="0" applyNumberFormat="1" applyFont="1" applyBorder="1" applyAlignment="1">
      <alignment horizontal="center" wrapText="1"/>
    </xf>
    <xf numFmtId="0" fontId="8" fillId="0" borderId="9" xfId="0" applyFont="1" applyBorder="1"/>
    <xf numFmtId="176" fontId="7" fillId="0" borderId="8" xfId="0" applyNumberFormat="1" applyFont="1" applyBorder="1" applyAlignment="1">
      <alignment horizontal="center" wrapText="1"/>
    </xf>
    <xf numFmtId="176" fontId="7" fillId="0" borderId="8" xfId="0" quotePrefix="1" applyNumberFormat="1" applyFont="1" applyBorder="1" applyAlignment="1">
      <alignment horizontal="center" wrapText="1"/>
    </xf>
    <xf numFmtId="176" fontId="7" fillId="0" borderId="8" xfId="0" quotePrefix="1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8" fontId="9" fillId="2" borderId="8" xfId="0" applyNumberFormat="1" applyFont="1" applyFill="1" applyBorder="1" applyAlignment="1">
      <alignment horizontal="center"/>
    </xf>
    <xf numFmtId="178" fontId="9" fillId="2" borderId="9" xfId="0" applyNumberFormat="1" applyFont="1" applyFill="1" applyBorder="1" applyAlignment="1">
      <alignment horizontal="center"/>
    </xf>
    <xf numFmtId="176" fontId="9" fillId="5" borderId="9" xfId="0" applyNumberFormat="1" applyFont="1" applyFill="1" applyBorder="1" applyAlignment="1">
      <alignment horizontal="center"/>
    </xf>
    <xf numFmtId="178" fontId="7" fillId="4" borderId="4" xfId="0" applyNumberFormat="1" applyFont="1" applyFill="1" applyBorder="1" applyAlignment="1">
      <alignment horizontal="center"/>
    </xf>
    <xf numFmtId="10" fontId="7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176" fontId="9" fillId="7" borderId="4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176" fontId="9" fillId="9" borderId="9" xfId="0" applyNumberFormat="1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176" fontId="2" fillId="7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76" fontId="2" fillId="9" borderId="5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0" fontId="1" fillId="9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9" xfId="0" applyFont="1" applyBorder="1"/>
    <xf numFmtId="176" fontId="9" fillId="2" borderId="14" xfId="0" applyNumberFormat="1" applyFont="1" applyFill="1" applyBorder="1" applyAlignment="1">
      <alignment horizontal="center"/>
    </xf>
    <xf numFmtId="0" fontId="3" fillId="0" borderId="14" xfId="0" applyFont="1" applyBorder="1"/>
    <xf numFmtId="176" fontId="9" fillId="5" borderId="14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176" fontId="9" fillId="5" borderId="14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76" fontId="1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176" fontId="2" fillId="5" borderId="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999"/>
  <sheetViews>
    <sheetView tabSelected="1" workbookViewId="0"/>
  </sheetViews>
  <sheetFormatPr defaultColWidth="12.5703125" defaultRowHeight="15" customHeight="1"/>
  <cols>
    <col min="1" max="3" width="12.42578125" customWidth="1"/>
    <col min="4" max="4" width="22.140625" customWidth="1"/>
    <col min="5" max="5" width="12.85546875" customWidth="1"/>
    <col min="6" max="6" width="29.140625" customWidth="1"/>
    <col min="7" max="7" width="12.42578125" customWidth="1"/>
    <col min="8" max="8" width="15.42578125" customWidth="1"/>
    <col min="9" max="9" width="13.28515625" customWidth="1"/>
    <col min="10" max="11" width="13.140625" customWidth="1"/>
    <col min="12" max="29" width="12.4257812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38" t="s">
        <v>0</v>
      </c>
      <c r="E3" s="125"/>
      <c r="F3" s="125"/>
      <c r="G3" s="125"/>
      <c r="H3" s="125"/>
      <c r="I3" s="125"/>
      <c r="J3" s="125"/>
      <c r="K3" s="1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36" t="s">
        <v>9</v>
      </c>
      <c r="E5" s="136" t="s">
        <v>10</v>
      </c>
      <c r="F5" s="6" t="s">
        <v>11</v>
      </c>
      <c r="G5" s="7" t="s">
        <v>12</v>
      </c>
      <c r="H5" s="8">
        <v>1212000</v>
      </c>
      <c r="I5" s="9">
        <v>1200000</v>
      </c>
      <c r="J5" s="10">
        <f t="shared" ref="J5:J22" si="0">IFERROR(I5/H5,"-%")</f>
        <v>0.99009900990099009</v>
      </c>
      <c r="K5" s="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28"/>
      <c r="E6" s="128"/>
      <c r="F6" s="6" t="s">
        <v>14</v>
      </c>
      <c r="G6" s="7" t="s">
        <v>15</v>
      </c>
      <c r="H6" s="11" t="s">
        <v>16</v>
      </c>
      <c r="I6" s="12" t="s">
        <v>16</v>
      </c>
      <c r="J6" s="10" t="str">
        <f t="shared" si="0"/>
        <v>-%</v>
      </c>
      <c r="K6" s="7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28"/>
      <c r="E7" s="128"/>
      <c r="F7" s="6" t="s">
        <v>17</v>
      </c>
      <c r="G7" s="7" t="s">
        <v>18</v>
      </c>
      <c r="H7" s="12" t="s">
        <v>16</v>
      </c>
      <c r="I7" s="12" t="s">
        <v>16</v>
      </c>
      <c r="J7" s="10" t="str">
        <f t="shared" si="0"/>
        <v>-%</v>
      </c>
      <c r="K7" s="7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28"/>
      <c r="E8" s="128"/>
      <c r="F8" s="6" t="s">
        <v>19</v>
      </c>
      <c r="G8" s="7" t="s">
        <v>20</v>
      </c>
      <c r="H8" s="12" t="s">
        <v>16</v>
      </c>
      <c r="I8" s="12" t="s">
        <v>16</v>
      </c>
      <c r="J8" s="10" t="str">
        <f t="shared" si="0"/>
        <v>-%</v>
      </c>
      <c r="K8" s="7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28"/>
      <c r="E9" s="128"/>
      <c r="F9" s="6" t="s">
        <v>21</v>
      </c>
      <c r="G9" s="7" t="s">
        <v>22</v>
      </c>
      <c r="H9" s="8">
        <v>1111110</v>
      </c>
      <c r="I9" s="13">
        <v>0</v>
      </c>
      <c r="J9" s="10">
        <f t="shared" si="0"/>
        <v>0</v>
      </c>
      <c r="K9" s="7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28"/>
      <c r="E10" s="128"/>
      <c r="F10" s="6" t="s">
        <v>23</v>
      </c>
      <c r="G10" s="7" t="s">
        <v>24</v>
      </c>
      <c r="H10" s="8">
        <v>1218</v>
      </c>
      <c r="I10" s="9">
        <v>0</v>
      </c>
      <c r="J10" s="10">
        <f t="shared" si="0"/>
        <v>0</v>
      </c>
      <c r="K10" s="14" t="s">
        <v>25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28"/>
      <c r="E11" s="128"/>
      <c r="F11" s="6" t="s">
        <v>26</v>
      </c>
      <c r="G11" s="7" t="s">
        <v>27</v>
      </c>
      <c r="H11" s="8">
        <v>1756603</v>
      </c>
      <c r="I11" s="13">
        <v>2189556</v>
      </c>
      <c r="J11" s="10">
        <f t="shared" si="0"/>
        <v>1.2464717411959332</v>
      </c>
      <c r="K11" s="15" t="s">
        <v>28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28"/>
      <c r="E12" s="129"/>
      <c r="F12" s="130" t="s">
        <v>29</v>
      </c>
      <c r="G12" s="126"/>
      <c r="H12" s="16">
        <f t="shared" ref="H12:I12" si="1">SUM(H5:H11)</f>
        <v>4080931</v>
      </c>
      <c r="I12" s="17">
        <f t="shared" si="1"/>
        <v>3389556</v>
      </c>
      <c r="J12" s="18">
        <f t="shared" si="0"/>
        <v>0.83058400154278522</v>
      </c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28"/>
      <c r="E13" s="136" t="s">
        <v>30</v>
      </c>
      <c r="F13" s="20" t="s">
        <v>31</v>
      </c>
      <c r="G13" s="7" t="s">
        <v>32</v>
      </c>
      <c r="H13" s="8">
        <f>H44</f>
        <v>600000</v>
      </c>
      <c r="I13" s="8">
        <v>0</v>
      </c>
      <c r="J13" s="10">
        <f t="shared" si="0"/>
        <v>0</v>
      </c>
      <c r="K13" s="21" t="s">
        <v>33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28"/>
      <c r="E14" s="128"/>
      <c r="F14" s="20" t="s">
        <v>34</v>
      </c>
      <c r="G14" s="7" t="s">
        <v>35</v>
      </c>
      <c r="H14" s="8">
        <f>H55</f>
        <v>2249860</v>
      </c>
      <c r="I14" s="8">
        <v>0</v>
      </c>
      <c r="J14" s="10">
        <f t="shared" si="0"/>
        <v>0</v>
      </c>
      <c r="K14" s="21" t="s">
        <v>33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28"/>
      <c r="E15" s="128"/>
      <c r="F15" s="20" t="s">
        <v>36</v>
      </c>
      <c r="G15" s="7" t="s">
        <v>37</v>
      </c>
      <c r="H15" s="8" t="s">
        <v>16</v>
      </c>
      <c r="I15" s="8">
        <v>0</v>
      </c>
      <c r="J15" s="10" t="str">
        <f t="shared" si="0"/>
        <v>-%</v>
      </c>
      <c r="K15" s="21" t="s">
        <v>33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28"/>
      <c r="E16" s="128"/>
      <c r="F16" s="20" t="s">
        <v>38</v>
      </c>
      <c r="G16" s="7" t="s">
        <v>39</v>
      </c>
      <c r="H16" s="8">
        <v>300000</v>
      </c>
      <c r="I16" s="8">
        <v>0</v>
      </c>
      <c r="J16" s="10">
        <f t="shared" si="0"/>
        <v>0</v>
      </c>
      <c r="K16" s="21" t="s">
        <v>33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28"/>
      <c r="E17" s="128"/>
      <c r="F17" s="22" t="s">
        <v>40</v>
      </c>
      <c r="G17" s="23" t="s">
        <v>41</v>
      </c>
      <c r="H17" s="24">
        <v>600000</v>
      </c>
      <c r="I17" s="24">
        <v>0</v>
      </c>
      <c r="J17" s="10">
        <f t="shared" si="0"/>
        <v>0</v>
      </c>
      <c r="K17" s="21" t="s">
        <v>33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128"/>
      <c r="E18" s="129"/>
      <c r="F18" s="130" t="s">
        <v>29</v>
      </c>
      <c r="G18" s="126"/>
      <c r="H18" s="16">
        <f t="shared" ref="H18:I18" si="2">SUM(H13:H17)</f>
        <v>3749860</v>
      </c>
      <c r="I18" s="16">
        <f t="shared" si="2"/>
        <v>0</v>
      </c>
      <c r="J18" s="18">
        <f t="shared" si="0"/>
        <v>0</v>
      </c>
      <c r="K18" s="1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128"/>
      <c r="E19" s="136" t="s">
        <v>42</v>
      </c>
      <c r="F19" s="6" t="s">
        <v>43</v>
      </c>
      <c r="G19" s="7" t="s">
        <v>44</v>
      </c>
      <c r="H19" s="8">
        <v>11910</v>
      </c>
      <c r="I19" s="9">
        <v>11910</v>
      </c>
      <c r="J19" s="10">
        <f t="shared" si="0"/>
        <v>1</v>
      </c>
      <c r="K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128"/>
      <c r="E20" s="128"/>
      <c r="F20" s="6" t="s">
        <v>45</v>
      </c>
      <c r="G20" s="7" t="s">
        <v>46</v>
      </c>
      <c r="H20" s="12" t="s">
        <v>16</v>
      </c>
      <c r="I20" s="9">
        <v>0</v>
      </c>
      <c r="J20" s="10" t="str">
        <f t="shared" si="0"/>
        <v>-%</v>
      </c>
      <c r="K20" s="15" t="s">
        <v>47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128"/>
      <c r="E21" s="129"/>
      <c r="F21" s="130" t="s">
        <v>29</v>
      </c>
      <c r="G21" s="126"/>
      <c r="H21" s="16">
        <f t="shared" ref="H21:I21" si="3">SUM(H19:H20)</f>
        <v>11910</v>
      </c>
      <c r="I21" s="16">
        <f t="shared" si="3"/>
        <v>11910</v>
      </c>
      <c r="J21" s="18">
        <f t="shared" si="0"/>
        <v>1</v>
      </c>
      <c r="K21" s="1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129"/>
      <c r="E22" s="131" t="s">
        <v>48</v>
      </c>
      <c r="F22" s="125"/>
      <c r="G22" s="126"/>
      <c r="H22" s="25">
        <f t="shared" ref="H22:I22" si="4">SUM(H12,H18,H21)</f>
        <v>7842701</v>
      </c>
      <c r="I22" s="26">
        <f t="shared" si="4"/>
        <v>3401466</v>
      </c>
      <c r="J22" s="27">
        <f t="shared" si="0"/>
        <v>0.43371103909227193</v>
      </c>
      <c r="K22" s="28"/>
      <c r="L22" s="1"/>
      <c r="M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1"/>
      <c r="D23" s="1"/>
      <c r="E23" s="1"/>
      <c r="F23" s="1"/>
      <c r="G23" s="1"/>
      <c r="H23" s="29"/>
      <c r="I23" s="3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32" t="s">
        <v>49</v>
      </c>
      <c r="C24" s="125"/>
      <c r="D24" s="125"/>
      <c r="E24" s="125"/>
      <c r="F24" s="125"/>
      <c r="G24" s="125"/>
      <c r="H24" s="125"/>
      <c r="I24" s="125"/>
      <c r="J24" s="125"/>
      <c r="K24" s="12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31" t="s">
        <v>1</v>
      </c>
      <c r="C25" s="32" t="s">
        <v>50</v>
      </c>
      <c r="D25" s="32" t="s">
        <v>51</v>
      </c>
      <c r="E25" s="32" t="s">
        <v>2</v>
      </c>
      <c r="F25" s="32" t="s">
        <v>52</v>
      </c>
      <c r="G25" s="33" t="s">
        <v>4</v>
      </c>
      <c r="H25" s="33" t="s">
        <v>5</v>
      </c>
      <c r="I25" s="33" t="s">
        <v>6</v>
      </c>
      <c r="J25" s="34" t="s">
        <v>7</v>
      </c>
      <c r="K25" s="35" t="s">
        <v>53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36" t="s">
        <v>9</v>
      </c>
      <c r="C26" s="127" t="s">
        <v>54</v>
      </c>
      <c r="D26" s="127" t="s">
        <v>55</v>
      </c>
      <c r="E26" s="12" t="s">
        <v>10</v>
      </c>
      <c r="F26" s="12" t="s">
        <v>56</v>
      </c>
      <c r="G26" s="12" t="s">
        <v>57</v>
      </c>
      <c r="H26" s="8" t="s">
        <v>16</v>
      </c>
      <c r="I26" s="36">
        <v>100000</v>
      </c>
      <c r="J26" s="10" t="str">
        <f t="shared" ref="J26:J40" si="5">IFERROR(I26/H26,"-%")</f>
        <v>-%</v>
      </c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28"/>
      <c r="C27" s="128"/>
      <c r="D27" s="129"/>
      <c r="E27" s="133" t="s">
        <v>29</v>
      </c>
      <c r="F27" s="134"/>
      <c r="G27" s="134"/>
      <c r="H27" s="16">
        <f t="shared" ref="H27:I27" si="6">SUM(H26)</f>
        <v>0</v>
      </c>
      <c r="I27" s="38">
        <f t="shared" si="6"/>
        <v>100000</v>
      </c>
      <c r="J27" s="18" t="str">
        <f t="shared" si="5"/>
        <v>-%</v>
      </c>
      <c r="K27" s="3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28"/>
      <c r="C28" s="128"/>
      <c r="D28" s="127" t="s">
        <v>58</v>
      </c>
      <c r="E28" s="36" t="s">
        <v>10</v>
      </c>
      <c r="F28" s="36" t="s">
        <v>59</v>
      </c>
      <c r="G28" s="36" t="s">
        <v>60</v>
      </c>
      <c r="H28" s="40">
        <v>134700</v>
      </c>
      <c r="I28" s="36">
        <v>100000</v>
      </c>
      <c r="J28" s="10">
        <f t="shared" si="5"/>
        <v>0.74239049740163321</v>
      </c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28"/>
      <c r="C29" s="128"/>
      <c r="D29" s="128"/>
      <c r="E29" s="36" t="s">
        <v>10</v>
      </c>
      <c r="F29" s="36" t="s">
        <v>61</v>
      </c>
      <c r="G29" s="36" t="s">
        <v>62</v>
      </c>
      <c r="H29" s="40" t="s">
        <v>16</v>
      </c>
      <c r="I29" s="36">
        <v>50000</v>
      </c>
      <c r="J29" s="10" t="str">
        <f t="shared" si="5"/>
        <v>-%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28"/>
      <c r="C30" s="128"/>
      <c r="D30" s="129"/>
      <c r="E30" s="139" t="s">
        <v>29</v>
      </c>
      <c r="F30" s="125"/>
      <c r="G30" s="126"/>
      <c r="H30" s="38">
        <f t="shared" ref="H30:I30" si="7">SUM(H28:H29)</f>
        <v>134700</v>
      </c>
      <c r="I30" s="38">
        <f t="shared" si="7"/>
        <v>150000</v>
      </c>
      <c r="J30" s="18">
        <f t="shared" si="5"/>
        <v>1.1135857461024499</v>
      </c>
      <c r="K30" s="3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28"/>
      <c r="C31" s="128"/>
      <c r="D31" s="127" t="s">
        <v>63</v>
      </c>
      <c r="E31" s="36" t="s">
        <v>10</v>
      </c>
      <c r="F31" s="36" t="s">
        <v>63</v>
      </c>
      <c r="G31" s="36" t="s">
        <v>64</v>
      </c>
      <c r="H31" s="40">
        <v>8290</v>
      </c>
      <c r="I31" s="36">
        <v>100000</v>
      </c>
      <c r="J31" s="10">
        <f t="shared" si="5"/>
        <v>12.062726176115802</v>
      </c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28"/>
      <c r="C32" s="128"/>
      <c r="D32" s="129"/>
      <c r="E32" s="139" t="s">
        <v>29</v>
      </c>
      <c r="F32" s="125"/>
      <c r="G32" s="126"/>
      <c r="H32" s="38">
        <f t="shared" ref="H32:I32" si="8">SUM(H31)</f>
        <v>8290</v>
      </c>
      <c r="I32" s="38">
        <f t="shared" si="8"/>
        <v>100000</v>
      </c>
      <c r="J32" s="18">
        <f t="shared" si="5"/>
        <v>12.062726176115802</v>
      </c>
      <c r="K32" s="3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28"/>
      <c r="C33" s="128"/>
      <c r="D33" s="127" t="s">
        <v>65</v>
      </c>
      <c r="E33" s="36" t="s">
        <v>10</v>
      </c>
      <c r="F33" s="36" t="s">
        <v>66</v>
      </c>
      <c r="G33" s="36" t="s">
        <v>67</v>
      </c>
      <c r="H33" s="40">
        <v>212800</v>
      </c>
      <c r="I33" s="40">
        <v>450000</v>
      </c>
      <c r="J33" s="10">
        <f t="shared" si="5"/>
        <v>2.1146616541353382</v>
      </c>
      <c r="K33" s="41" t="s">
        <v>68</v>
      </c>
      <c r="L33" s="1"/>
      <c r="M33" s="4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28"/>
      <c r="C34" s="128"/>
      <c r="D34" s="129"/>
      <c r="E34" s="139" t="s">
        <v>29</v>
      </c>
      <c r="F34" s="125"/>
      <c r="G34" s="126"/>
      <c r="H34" s="38">
        <f t="shared" ref="H34:I34" si="9">SUM(H33)</f>
        <v>212800</v>
      </c>
      <c r="I34" s="38">
        <f t="shared" si="9"/>
        <v>450000</v>
      </c>
      <c r="J34" s="18">
        <f t="shared" si="5"/>
        <v>2.1146616541353382</v>
      </c>
      <c r="K34" s="3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28"/>
      <c r="C35" s="128"/>
      <c r="D35" s="127" t="s">
        <v>69</v>
      </c>
      <c r="E35" s="36" t="s">
        <v>10</v>
      </c>
      <c r="F35" s="36" t="s">
        <v>70</v>
      </c>
      <c r="G35" s="36" t="s">
        <v>71</v>
      </c>
      <c r="H35" s="43">
        <v>108570</v>
      </c>
      <c r="I35" s="36">
        <v>100000</v>
      </c>
      <c r="J35" s="10">
        <f t="shared" si="5"/>
        <v>0.92106475085198491</v>
      </c>
      <c r="K35" s="44" t="s">
        <v>72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28"/>
      <c r="C36" s="128"/>
      <c r="D36" s="128"/>
      <c r="E36" s="36" t="s">
        <v>10</v>
      </c>
      <c r="F36" s="36" t="s">
        <v>73</v>
      </c>
      <c r="G36" s="36" t="s">
        <v>74</v>
      </c>
      <c r="H36" s="43">
        <v>248130</v>
      </c>
      <c r="I36" s="36">
        <v>250000</v>
      </c>
      <c r="J36" s="10">
        <f t="shared" si="5"/>
        <v>1.0075363720630315</v>
      </c>
      <c r="K36" s="44" t="s">
        <v>72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28"/>
      <c r="C37" s="128"/>
      <c r="D37" s="129"/>
      <c r="E37" s="139" t="s">
        <v>29</v>
      </c>
      <c r="F37" s="125"/>
      <c r="G37" s="126"/>
      <c r="H37" s="38">
        <f t="shared" ref="H37:I37" si="10">SUM(H35:H36)</f>
        <v>356700</v>
      </c>
      <c r="I37" s="38">
        <f t="shared" si="10"/>
        <v>350000</v>
      </c>
      <c r="J37" s="18">
        <f t="shared" si="5"/>
        <v>0.98121670871881128</v>
      </c>
      <c r="K37" s="3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28"/>
      <c r="C38" s="128"/>
      <c r="D38" s="127" t="s">
        <v>21</v>
      </c>
      <c r="E38" s="36" t="s">
        <v>10</v>
      </c>
      <c r="F38" s="40" t="s">
        <v>21</v>
      </c>
      <c r="G38" s="36" t="s">
        <v>75</v>
      </c>
      <c r="H38" s="43">
        <v>1111110</v>
      </c>
      <c r="I38" s="40">
        <v>0</v>
      </c>
      <c r="J38" s="10">
        <f t="shared" si="5"/>
        <v>0</v>
      </c>
      <c r="K38" s="3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28"/>
      <c r="C39" s="128"/>
      <c r="D39" s="129"/>
      <c r="E39" s="139" t="s">
        <v>29</v>
      </c>
      <c r="F39" s="125"/>
      <c r="G39" s="126"/>
      <c r="H39" s="38">
        <f t="shared" ref="H39:I39" si="11">SUM(H38)</f>
        <v>1111110</v>
      </c>
      <c r="I39" s="38">
        <f t="shared" si="11"/>
        <v>0</v>
      </c>
      <c r="J39" s="18">
        <f t="shared" si="5"/>
        <v>0</v>
      </c>
      <c r="K39" s="3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28"/>
      <c r="C40" s="129"/>
      <c r="D40" s="135" t="s">
        <v>76</v>
      </c>
      <c r="E40" s="125"/>
      <c r="F40" s="125"/>
      <c r="G40" s="126"/>
      <c r="H40" s="45">
        <f>SUM(H27,H30,H32,H34,H37,H39)</f>
        <v>1823600</v>
      </c>
      <c r="I40" s="45">
        <f>SUM(I27,I30,I32,I34,I37,I39,)</f>
        <v>1150000</v>
      </c>
      <c r="J40" s="46">
        <f t="shared" si="5"/>
        <v>0.6306207501645098</v>
      </c>
      <c r="K40" s="4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28"/>
      <c r="C41" s="137" t="s">
        <v>77</v>
      </c>
      <c r="D41" s="140" t="s">
        <v>31</v>
      </c>
      <c r="E41" s="48" t="s">
        <v>30</v>
      </c>
      <c r="F41" s="48" t="s">
        <v>78</v>
      </c>
      <c r="G41" s="48" t="s">
        <v>79</v>
      </c>
      <c r="H41" s="49">
        <v>510000</v>
      </c>
      <c r="I41" s="50">
        <v>0</v>
      </c>
      <c r="J41" s="51">
        <f>I41/H41</f>
        <v>0</v>
      </c>
      <c r="K41" s="52" t="s">
        <v>80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28"/>
      <c r="C42" s="113"/>
      <c r="D42" s="113"/>
      <c r="E42" s="53" t="s">
        <v>30</v>
      </c>
      <c r="F42" s="53" t="s">
        <v>81</v>
      </c>
      <c r="G42" s="53" t="s">
        <v>82</v>
      </c>
      <c r="H42" s="49" t="s">
        <v>16</v>
      </c>
      <c r="I42" s="54">
        <v>0</v>
      </c>
      <c r="J42" s="55" t="s">
        <v>83</v>
      </c>
      <c r="K42" s="56" t="s">
        <v>80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28"/>
      <c r="C43" s="113"/>
      <c r="D43" s="113"/>
      <c r="E43" s="53" t="s">
        <v>30</v>
      </c>
      <c r="F43" s="53" t="s">
        <v>84</v>
      </c>
      <c r="G43" s="53" t="s">
        <v>85</v>
      </c>
      <c r="H43" s="49">
        <v>90000</v>
      </c>
      <c r="I43" s="57">
        <v>0</v>
      </c>
      <c r="J43" s="58">
        <f t="shared" ref="J43:J48" si="12">I43/H43</f>
        <v>0</v>
      </c>
      <c r="K43" s="56" t="s">
        <v>80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28"/>
      <c r="C44" s="113"/>
      <c r="D44" s="114"/>
      <c r="E44" s="115" t="s">
        <v>29</v>
      </c>
      <c r="F44" s="116"/>
      <c r="G44" s="114"/>
      <c r="H44" s="59">
        <f t="shared" ref="H44:I44" si="13">SUM(H41:H43)</f>
        <v>600000</v>
      </c>
      <c r="I44" s="60">
        <f t="shared" si="13"/>
        <v>0</v>
      </c>
      <c r="J44" s="61">
        <f t="shared" si="12"/>
        <v>0</v>
      </c>
      <c r="K44" s="6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28"/>
      <c r="C45" s="113"/>
      <c r="D45" s="112" t="s">
        <v>86</v>
      </c>
      <c r="E45" s="53" t="s">
        <v>30</v>
      </c>
      <c r="F45" s="53" t="s">
        <v>87</v>
      </c>
      <c r="G45" s="53" t="s">
        <v>88</v>
      </c>
      <c r="H45" s="63">
        <v>300000</v>
      </c>
      <c r="I45" s="54">
        <v>0</v>
      </c>
      <c r="J45" s="58">
        <f t="shared" si="12"/>
        <v>0</v>
      </c>
      <c r="K45" s="56" t="s">
        <v>80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28"/>
      <c r="C46" s="113"/>
      <c r="D46" s="113"/>
      <c r="E46" s="53" t="s">
        <v>30</v>
      </c>
      <c r="F46" s="53" t="s">
        <v>89</v>
      </c>
      <c r="G46" s="53" t="s">
        <v>90</v>
      </c>
      <c r="H46" s="63">
        <v>300000</v>
      </c>
      <c r="I46" s="54">
        <v>0</v>
      </c>
      <c r="J46" s="58">
        <f t="shared" si="12"/>
        <v>0</v>
      </c>
      <c r="K46" s="56" t="s">
        <v>80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28"/>
      <c r="C47" s="113"/>
      <c r="D47" s="113"/>
      <c r="E47" s="53" t="s">
        <v>30</v>
      </c>
      <c r="F47" s="53" t="s">
        <v>91</v>
      </c>
      <c r="G47" s="53" t="s">
        <v>92</v>
      </c>
      <c r="H47" s="63">
        <v>190000</v>
      </c>
      <c r="I47" s="54">
        <v>0</v>
      </c>
      <c r="J47" s="58">
        <f t="shared" si="12"/>
        <v>0</v>
      </c>
      <c r="K47" s="56" t="s">
        <v>80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28"/>
      <c r="C48" s="113"/>
      <c r="D48" s="113"/>
      <c r="E48" s="53" t="s">
        <v>30</v>
      </c>
      <c r="F48" s="53" t="s">
        <v>93</v>
      </c>
      <c r="G48" s="53" t="s">
        <v>94</v>
      </c>
      <c r="H48" s="63">
        <v>400000</v>
      </c>
      <c r="I48" s="54">
        <v>0</v>
      </c>
      <c r="J48" s="58">
        <f t="shared" si="12"/>
        <v>0</v>
      </c>
      <c r="K48" s="58" t="s">
        <v>80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28"/>
      <c r="C49" s="113"/>
      <c r="D49" s="113"/>
      <c r="E49" s="53" t="s">
        <v>30</v>
      </c>
      <c r="F49" s="53" t="s">
        <v>95</v>
      </c>
      <c r="G49" s="53" t="s">
        <v>96</v>
      </c>
      <c r="H49" s="63" t="s">
        <v>16</v>
      </c>
      <c r="I49" s="54">
        <v>0</v>
      </c>
      <c r="J49" s="55" t="s">
        <v>83</v>
      </c>
      <c r="K49" s="56" t="s">
        <v>80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28"/>
      <c r="C50" s="113"/>
      <c r="D50" s="113"/>
      <c r="E50" s="53" t="s">
        <v>30</v>
      </c>
      <c r="F50" s="53" t="s">
        <v>66</v>
      </c>
      <c r="G50" s="53" t="s">
        <v>97</v>
      </c>
      <c r="H50" s="63">
        <v>397700</v>
      </c>
      <c r="I50" s="54">
        <v>0</v>
      </c>
      <c r="J50" s="58">
        <f t="shared" ref="J50:J52" si="14">I50/H50</f>
        <v>0</v>
      </c>
      <c r="K50" s="56" t="s">
        <v>80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28"/>
      <c r="C51" s="113"/>
      <c r="D51" s="113"/>
      <c r="E51" s="53" t="s">
        <v>30</v>
      </c>
      <c r="F51" s="53" t="s">
        <v>98</v>
      </c>
      <c r="G51" s="53" t="s">
        <v>99</v>
      </c>
      <c r="H51" s="63">
        <v>192160</v>
      </c>
      <c r="I51" s="54">
        <v>0</v>
      </c>
      <c r="J51" s="58">
        <f t="shared" si="14"/>
        <v>0</v>
      </c>
      <c r="K51" s="56" t="s">
        <v>80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28"/>
      <c r="C52" s="113"/>
      <c r="D52" s="113"/>
      <c r="E52" s="53" t="s">
        <v>30</v>
      </c>
      <c r="F52" s="53" t="s">
        <v>100</v>
      </c>
      <c r="G52" s="53" t="s">
        <v>101</v>
      </c>
      <c r="H52" s="63">
        <v>410000</v>
      </c>
      <c r="I52" s="54">
        <v>0</v>
      </c>
      <c r="J52" s="58">
        <f t="shared" si="14"/>
        <v>0</v>
      </c>
      <c r="K52" s="58" t="s">
        <v>80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28"/>
      <c r="C53" s="113"/>
      <c r="D53" s="113"/>
      <c r="E53" s="53" t="s">
        <v>30</v>
      </c>
      <c r="F53" s="64" t="s">
        <v>102</v>
      </c>
      <c r="G53" s="53" t="s">
        <v>103</v>
      </c>
      <c r="H53" s="65" t="s">
        <v>16</v>
      </c>
      <c r="I53" s="54">
        <v>0</v>
      </c>
      <c r="J53" s="58" t="str">
        <f t="shared" ref="J53:J55" si="15">IFERROR(I53/H53,"-%")</f>
        <v>-%</v>
      </c>
      <c r="K53" s="58" t="s">
        <v>80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28"/>
      <c r="C54" s="113"/>
      <c r="D54" s="113"/>
      <c r="E54" s="53" t="s">
        <v>30</v>
      </c>
      <c r="F54" s="64" t="s">
        <v>84</v>
      </c>
      <c r="G54" s="64" t="s">
        <v>104</v>
      </c>
      <c r="H54" s="65">
        <v>60000</v>
      </c>
      <c r="I54" s="54">
        <v>0</v>
      </c>
      <c r="J54" s="58">
        <f t="shared" si="15"/>
        <v>0</v>
      </c>
      <c r="K54" s="58" t="s">
        <v>80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28"/>
      <c r="C55" s="113"/>
      <c r="D55" s="114"/>
      <c r="E55" s="115" t="s">
        <v>29</v>
      </c>
      <c r="F55" s="116"/>
      <c r="G55" s="114"/>
      <c r="H55" s="66">
        <f t="shared" ref="H55:I55" si="16">SUM(H45:H54)</f>
        <v>2249860</v>
      </c>
      <c r="I55" s="67">
        <f t="shared" si="16"/>
        <v>0</v>
      </c>
      <c r="J55" s="68">
        <f t="shared" si="15"/>
        <v>0</v>
      </c>
      <c r="K55" s="69" t="s">
        <v>80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28"/>
      <c r="C56" s="113"/>
      <c r="D56" s="112" t="s">
        <v>36</v>
      </c>
      <c r="E56" s="53" t="s">
        <v>30</v>
      </c>
      <c r="F56" s="53" t="s">
        <v>78</v>
      </c>
      <c r="G56" s="53" t="s">
        <v>105</v>
      </c>
      <c r="H56" s="49">
        <v>337590</v>
      </c>
      <c r="I56" s="54">
        <v>0</v>
      </c>
      <c r="J56" s="58">
        <f>I56/H56</f>
        <v>0</v>
      </c>
      <c r="K56" s="56" t="s">
        <v>80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28"/>
      <c r="C57" s="113"/>
      <c r="D57" s="113"/>
      <c r="E57" s="53" t="s">
        <v>30</v>
      </c>
      <c r="F57" s="53" t="s">
        <v>81</v>
      </c>
      <c r="G57" s="53" t="s">
        <v>106</v>
      </c>
      <c r="H57" s="49" t="s">
        <v>16</v>
      </c>
      <c r="I57" s="54">
        <v>0</v>
      </c>
      <c r="J57" s="55" t="s">
        <v>83</v>
      </c>
      <c r="K57" s="56" t="s">
        <v>80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28"/>
      <c r="C58" s="113"/>
      <c r="D58" s="113"/>
      <c r="E58" s="53" t="s">
        <v>30</v>
      </c>
      <c r="F58" s="53" t="s">
        <v>84</v>
      </c>
      <c r="G58" s="53" t="s">
        <v>107</v>
      </c>
      <c r="H58" s="49" t="s">
        <v>16</v>
      </c>
      <c r="I58" s="54">
        <v>0</v>
      </c>
      <c r="J58" s="58" t="str">
        <f>IFERROR(I58/H58,"-%")</f>
        <v>-%</v>
      </c>
      <c r="K58" s="58" t="s">
        <v>80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28"/>
      <c r="C59" s="113"/>
      <c r="D59" s="114"/>
      <c r="E59" s="115" t="s">
        <v>29</v>
      </c>
      <c r="F59" s="116"/>
      <c r="G59" s="114"/>
      <c r="H59" s="59">
        <f t="shared" ref="H59:I59" si="17">SUM(H56:H58)</f>
        <v>337590</v>
      </c>
      <c r="I59" s="59">
        <f t="shared" si="17"/>
        <v>0</v>
      </c>
      <c r="J59" s="68">
        <f t="shared" ref="J59:J61" si="18">I59/H59</f>
        <v>0</v>
      </c>
      <c r="K59" s="7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28"/>
      <c r="C60" s="114"/>
      <c r="D60" s="117" t="s">
        <v>76</v>
      </c>
      <c r="E60" s="116"/>
      <c r="F60" s="116"/>
      <c r="G60" s="114"/>
      <c r="H60" s="71">
        <f>SUM(H44,H55,H59)</f>
        <v>3187450</v>
      </c>
      <c r="I60" s="71">
        <f>SUM(I43,I59)</f>
        <v>0</v>
      </c>
      <c r="J60" s="72">
        <f t="shared" si="18"/>
        <v>0</v>
      </c>
      <c r="K60" s="73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15.75" customHeight="1">
      <c r="A61" s="1"/>
      <c r="B61" s="128"/>
      <c r="C61" s="118" t="s">
        <v>108</v>
      </c>
      <c r="D61" s="119" t="s">
        <v>38</v>
      </c>
      <c r="E61" s="75" t="s">
        <v>30</v>
      </c>
      <c r="F61" s="76" t="s">
        <v>109</v>
      </c>
      <c r="G61" s="49" t="s">
        <v>110</v>
      </c>
      <c r="H61" s="77">
        <v>300000</v>
      </c>
      <c r="I61" s="54">
        <v>0</v>
      </c>
      <c r="J61" s="58">
        <f t="shared" si="18"/>
        <v>0</v>
      </c>
      <c r="K61" s="56" t="s">
        <v>80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28"/>
      <c r="C62" s="113"/>
      <c r="D62" s="113"/>
      <c r="E62" s="75" t="s">
        <v>30</v>
      </c>
      <c r="F62" s="76" t="s">
        <v>111</v>
      </c>
      <c r="G62" s="49" t="s">
        <v>112</v>
      </c>
      <c r="H62" s="49" t="s">
        <v>16</v>
      </c>
      <c r="I62" s="54">
        <v>0</v>
      </c>
      <c r="J62" s="56" t="s">
        <v>83</v>
      </c>
      <c r="K62" s="56" t="s">
        <v>80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28"/>
      <c r="C63" s="113"/>
      <c r="D63" s="113"/>
      <c r="E63" s="75" t="s">
        <v>30</v>
      </c>
      <c r="F63" s="76" t="s">
        <v>113</v>
      </c>
      <c r="G63" s="49" t="s">
        <v>114</v>
      </c>
      <c r="H63" s="49" t="s">
        <v>16</v>
      </c>
      <c r="I63" s="54">
        <v>0</v>
      </c>
      <c r="J63" s="56" t="s">
        <v>83</v>
      </c>
      <c r="K63" s="56" t="s">
        <v>80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28"/>
      <c r="C64" s="113"/>
      <c r="D64" s="113"/>
      <c r="E64" s="75" t="s">
        <v>30</v>
      </c>
      <c r="F64" s="76" t="s">
        <v>66</v>
      </c>
      <c r="G64" s="49" t="s">
        <v>115</v>
      </c>
      <c r="H64" s="49" t="s">
        <v>16</v>
      </c>
      <c r="I64" s="54">
        <v>0</v>
      </c>
      <c r="J64" s="56" t="s">
        <v>83</v>
      </c>
      <c r="K64" s="56" t="s">
        <v>80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28"/>
      <c r="C65" s="113"/>
      <c r="D65" s="114"/>
      <c r="E65" s="115" t="s">
        <v>29</v>
      </c>
      <c r="F65" s="116"/>
      <c r="G65" s="114"/>
      <c r="H65" s="59">
        <f>SUM(H61:H64)</f>
        <v>300000</v>
      </c>
      <c r="I65" s="59">
        <f>SUM(I64)</f>
        <v>0</v>
      </c>
      <c r="J65" s="68">
        <f>I65/H65</f>
        <v>0</v>
      </c>
      <c r="K65" s="6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28"/>
      <c r="C66" s="113"/>
      <c r="D66" s="119" t="s">
        <v>116</v>
      </c>
      <c r="E66" s="53" t="s">
        <v>30</v>
      </c>
      <c r="F66" s="78" t="s">
        <v>111</v>
      </c>
      <c r="G66" s="63" t="s">
        <v>117</v>
      </c>
      <c r="H66" s="63">
        <v>250000</v>
      </c>
      <c r="I66" s="75">
        <v>0</v>
      </c>
      <c r="J66" s="58">
        <v>0</v>
      </c>
      <c r="K66" s="56" t="s">
        <v>80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28"/>
      <c r="C67" s="113"/>
      <c r="D67" s="113"/>
      <c r="E67" s="53" t="s">
        <v>30</v>
      </c>
      <c r="F67" s="79" t="s">
        <v>113</v>
      </c>
      <c r="G67" s="63" t="s">
        <v>118</v>
      </c>
      <c r="H67" s="63">
        <v>350000</v>
      </c>
      <c r="I67" s="75">
        <v>0</v>
      </c>
      <c r="J67" s="58">
        <f>I67/H67</f>
        <v>0</v>
      </c>
      <c r="K67" s="56" t="s">
        <v>80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28"/>
      <c r="C68" s="113"/>
      <c r="D68" s="113"/>
      <c r="E68" s="53" t="s">
        <v>30</v>
      </c>
      <c r="F68" s="79" t="s">
        <v>66</v>
      </c>
      <c r="G68" s="63" t="s">
        <v>119</v>
      </c>
      <c r="H68" s="63" t="s">
        <v>16</v>
      </c>
      <c r="I68" s="75">
        <v>0</v>
      </c>
      <c r="J68" s="55" t="s">
        <v>83</v>
      </c>
      <c r="K68" s="56" t="s">
        <v>80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28"/>
      <c r="C69" s="113"/>
      <c r="D69" s="114"/>
      <c r="E69" s="115" t="s">
        <v>29</v>
      </c>
      <c r="F69" s="116"/>
      <c r="G69" s="114"/>
      <c r="H69" s="59">
        <f>SUM(H66:H67)</f>
        <v>600000</v>
      </c>
      <c r="I69" s="80">
        <f>SUM(I66:I68)</f>
        <v>0</v>
      </c>
      <c r="J69" s="68">
        <f t="shared" ref="J69:J72" si="19">I69/H69</f>
        <v>0</v>
      </c>
      <c r="K69" s="6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28"/>
      <c r="C70" s="114"/>
      <c r="D70" s="120" t="s">
        <v>76</v>
      </c>
      <c r="E70" s="116"/>
      <c r="F70" s="116"/>
      <c r="G70" s="114"/>
      <c r="H70" s="71">
        <f>SUM(H66,H69)</f>
        <v>850000</v>
      </c>
      <c r="I70" s="71">
        <f>SUM(I65,I69)</f>
        <v>0</v>
      </c>
      <c r="J70" s="72">
        <f t="shared" si="19"/>
        <v>0</v>
      </c>
      <c r="K70" s="8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28"/>
      <c r="C71" s="121" t="s">
        <v>120</v>
      </c>
      <c r="D71" s="121" t="s">
        <v>121</v>
      </c>
      <c r="E71" s="82" t="s">
        <v>10</v>
      </c>
      <c r="F71" s="82" t="s">
        <v>122</v>
      </c>
      <c r="G71" s="82" t="s">
        <v>123</v>
      </c>
      <c r="H71" s="83">
        <v>68000</v>
      </c>
      <c r="I71" s="57">
        <v>100000</v>
      </c>
      <c r="J71" s="58">
        <f t="shared" si="19"/>
        <v>1.4705882352941178</v>
      </c>
      <c r="K71" s="8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28"/>
      <c r="C72" s="113"/>
      <c r="D72" s="113"/>
      <c r="E72" s="82" t="s">
        <v>10</v>
      </c>
      <c r="F72" s="82" t="s">
        <v>124</v>
      </c>
      <c r="G72" s="82" t="s">
        <v>125</v>
      </c>
      <c r="H72" s="85">
        <v>92400</v>
      </c>
      <c r="I72" s="57">
        <v>105000</v>
      </c>
      <c r="J72" s="58">
        <f t="shared" si="19"/>
        <v>1.1363636363636365</v>
      </c>
      <c r="K72" s="8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28"/>
      <c r="C73" s="113"/>
      <c r="D73" s="113"/>
      <c r="E73" s="82" t="s">
        <v>10</v>
      </c>
      <c r="F73" s="82" t="s">
        <v>126</v>
      </c>
      <c r="G73" s="82" t="s">
        <v>127</v>
      </c>
      <c r="H73" s="86" t="s">
        <v>16</v>
      </c>
      <c r="I73" s="57">
        <v>100000</v>
      </c>
      <c r="J73" s="58" t="str">
        <f t="shared" ref="J73:J74" si="20">IFERROR(I73/H73,"-%")</f>
        <v>-%</v>
      </c>
      <c r="K73" s="8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28"/>
      <c r="C74" s="113"/>
      <c r="D74" s="113"/>
      <c r="E74" s="82" t="s">
        <v>30</v>
      </c>
      <c r="F74" s="82" t="s">
        <v>128</v>
      </c>
      <c r="G74" s="82" t="s">
        <v>129</v>
      </c>
      <c r="H74" s="87" t="s">
        <v>16</v>
      </c>
      <c r="I74" s="88">
        <v>0</v>
      </c>
      <c r="J74" s="58" t="str">
        <f t="shared" si="20"/>
        <v>-%</v>
      </c>
      <c r="K74" s="8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28"/>
      <c r="C75" s="113"/>
      <c r="D75" s="113"/>
      <c r="E75" s="82" t="s">
        <v>30</v>
      </c>
      <c r="F75" s="82" t="s">
        <v>130</v>
      </c>
      <c r="G75" s="82" t="s">
        <v>131</v>
      </c>
      <c r="H75" s="89">
        <v>313890</v>
      </c>
      <c r="I75" s="88">
        <v>0</v>
      </c>
      <c r="J75" s="58">
        <f>I75/H75</f>
        <v>0</v>
      </c>
      <c r="K75" s="8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28"/>
      <c r="C76" s="113"/>
      <c r="D76" s="113"/>
      <c r="E76" s="82" t="s">
        <v>30</v>
      </c>
      <c r="F76" s="82" t="s">
        <v>84</v>
      </c>
      <c r="G76" s="82" t="s">
        <v>132</v>
      </c>
      <c r="H76" s="87" t="s">
        <v>16</v>
      </c>
      <c r="I76" s="88">
        <v>0</v>
      </c>
      <c r="J76" s="58" t="str">
        <f>IFERROR(I76/H76,"-%")</f>
        <v>-%</v>
      </c>
      <c r="K76" s="8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28"/>
      <c r="C77" s="113"/>
      <c r="D77" s="114"/>
      <c r="E77" s="122" t="s">
        <v>29</v>
      </c>
      <c r="F77" s="116"/>
      <c r="G77" s="114"/>
      <c r="H77" s="90">
        <f t="shared" ref="H77:I77" si="21">SUM(H71:H76)</f>
        <v>474290</v>
      </c>
      <c r="I77" s="91">
        <f t="shared" si="21"/>
        <v>305000</v>
      </c>
      <c r="J77" s="68">
        <f t="shared" ref="J77:J79" si="22">I77/H77</f>
        <v>0.643066478314955</v>
      </c>
      <c r="K77" s="6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28"/>
      <c r="C78" s="114"/>
      <c r="D78" s="123" t="s">
        <v>76</v>
      </c>
      <c r="E78" s="116"/>
      <c r="F78" s="116"/>
      <c r="G78" s="114"/>
      <c r="H78" s="92">
        <f t="shared" ref="H78:I78" si="23">SUM(H77)</f>
        <v>474290</v>
      </c>
      <c r="I78" s="92">
        <f t="shared" si="23"/>
        <v>305000</v>
      </c>
      <c r="J78" s="72">
        <f t="shared" si="22"/>
        <v>0.643066478314955</v>
      </c>
      <c r="K78" s="8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28"/>
      <c r="C79" s="124" t="s">
        <v>48</v>
      </c>
      <c r="D79" s="125"/>
      <c r="E79" s="125"/>
      <c r="F79" s="125"/>
      <c r="G79" s="126"/>
      <c r="H79" s="93">
        <f t="shared" ref="H79:I79" si="24">SUM(H40,H60,H70,H78)</f>
        <v>6335340</v>
      </c>
      <c r="I79" s="93">
        <f t="shared" si="24"/>
        <v>1455000</v>
      </c>
      <c r="J79" s="94">
        <f t="shared" si="22"/>
        <v>0.22966407485628237</v>
      </c>
      <c r="K79" s="95" t="s">
        <v>133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96" t="s">
        <v>134</v>
      </c>
      <c r="H81" s="97" t="s">
        <v>135</v>
      </c>
      <c r="I81" s="98" t="s">
        <v>136</v>
      </c>
      <c r="J81" s="99" t="s">
        <v>137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00" t="s">
        <v>0</v>
      </c>
      <c r="H82" s="75">
        <f t="shared" ref="H82:I82" si="25">H12</f>
        <v>4080931</v>
      </c>
      <c r="I82" s="75">
        <f t="shared" si="25"/>
        <v>3389556</v>
      </c>
      <c r="J82" s="55">
        <f t="shared" ref="J82:J84" si="26">IFERROR(I82/H82,"-%")</f>
        <v>0.83058400154278522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00" t="s">
        <v>49</v>
      </c>
      <c r="H83" s="75">
        <f>SUMIF(E24:E76,"학생",H24:H76)</f>
        <v>1984000</v>
      </c>
      <c r="I83" s="75">
        <f>SUMIF(E24:E76,"학생",I24:I76)</f>
        <v>1455000</v>
      </c>
      <c r="J83" s="55">
        <f t="shared" si="26"/>
        <v>0.733366935483871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01" t="s">
        <v>138</v>
      </c>
      <c r="H84" s="102">
        <f t="shared" ref="H84:I84" si="27">H82-H83</f>
        <v>2096931</v>
      </c>
      <c r="I84" s="102">
        <f t="shared" si="27"/>
        <v>1934556</v>
      </c>
      <c r="J84" s="103">
        <f t="shared" si="26"/>
        <v>0.92256540630092265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7" t="s">
        <v>30</v>
      </c>
      <c r="H86" s="104" t="s">
        <v>135</v>
      </c>
      <c r="I86" s="105" t="s">
        <v>136</v>
      </c>
      <c r="J86" s="106" t="s">
        <v>137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07" t="s">
        <v>0</v>
      </c>
      <c r="H87" s="12">
        <f t="shared" ref="H87:I87" si="28">H18</f>
        <v>3749860</v>
      </c>
      <c r="I87" s="12">
        <f t="shared" si="28"/>
        <v>0</v>
      </c>
      <c r="J87" s="10">
        <f t="shared" ref="J87:J89" si="29">IFERROR(I87/H87,"-%")</f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07" t="s">
        <v>49</v>
      </c>
      <c r="H88" s="12">
        <f>SUMIF(E24:E79,"본회계",H24:H79)</f>
        <v>4401340</v>
      </c>
      <c r="I88" s="12">
        <f>SUMIF(E24:E76,"본회계",I24:I76)</f>
        <v>0</v>
      </c>
      <c r="J88" s="10">
        <f t="shared" si="29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08" t="s">
        <v>138</v>
      </c>
      <c r="H89" s="109">
        <f t="shared" ref="H89:I89" si="30">H87-H88</f>
        <v>-651480</v>
      </c>
      <c r="I89" s="109">
        <f t="shared" si="30"/>
        <v>0</v>
      </c>
      <c r="J89" s="110">
        <f t="shared" si="29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7" t="s">
        <v>42</v>
      </c>
      <c r="H91" s="104" t="s">
        <v>135</v>
      </c>
      <c r="I91" s="105" t="s">
        <v>136</v>
      </c>
      <c r="J91" s="106" t="s">
        <v>137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07" t="s">
        <v>0</v>
      </c>
      <c r="H92" s="12">
        <f t="shared" ref="H92:I92" si="31">H21</f>
        <v>11910</v>
      </c>
      <c r="I92" s="12">
        <f t="shared" si="31"/>
        <v>11910</v>
      </c>
      <c r="J92" s="10">
        <f t="shared" ref="J92:J93" si="32">IFERROR(I92/H92,"-%")</f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07" t="s">
        <v>49</v>
      </c>
      <c r="H93" s="12">
        <f>SUMIF(E24:E76,"자치",H24:H76)</f>
        <v>0</v>
      </c>
      <c r="I93" s="12">
        <f>SUMIF(E24:E76,"자치",I24:I76)</f>
        <v>0</v>
      </c>
      <c r="J93" s="7" t="str">
        <f t="shared" si="32"/>
        <v>-%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08" t="s">
        <v>138</v>
      </c>
      <c r="H94" s="109">
        <f t="shared" ref="H94:I94" si="33">H92-H93</f>
        <v>11910</v>
      </c>
      <c r="I94" s="109">
        <f t="shared" si="33"/>
        <v>11910</v>
      </c>
      <c r="J94" s="111">
        <f>I94/H94</f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/>
    <row r="296" spans="1:29" ht="15.75" customHeight="1"/>
    <row r="297" spans="1:29" ht="15.75" customHeight="1"/>
    <row r="298" spans="1:29" ht="15.75" customHeight="1"/>
    <row r="299" spans="1:29" ht="15.75" customHeight="1"/>
    <row r="300" spans="1:29" ht="15.75" customHeight="1"/>
    <row r="301" spans="1:29" ht="15.75" customHeight="1"/>
    <row r="302" spans="1:29" ht="15.75" customHeight="1"/>
    <row r="303" spans="1:29" ht="15.75" customHeight="1"/>
    <row r="304" spans="1:29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4">
    <mergeCell ref="D41:D44"/>
    <mergeCell ref="E44:G44"/>
    <mergeCell ref="E34:G34"/>
    <mergeCell ref="D35:D37"/>
    <mergeCell ref="E37:G37"/>
    <mergeCell ref="D38:D39"/>
    <mergeCell ref="E39:G39"/>
    <mergeCell ref="D3:K3"/>
    <mergeCell ref="D5:D22"/>
    <mergeCell ref="E5:E12"/>
    <mergeCell ref="F12:G12"/>
    <mergeCell ref="E13:E18"/>
    <mergeCell ref="F18:G18"/>
    <mergeCell ref="E19:E21"/>
    <mergeCell ref="E55:G55"/>
    <mergeCell ref="C26:C40"/>
    <mergeCell ref="F21:G21"/>
    <mergeCell ref="E22:G22"/>
    <mergeCell ref="B24:K24"/>
    <mergeCell ref="D26:D27"/>
    <mergeCell ref="E27:G27"/>
    <mergeCell ref="D40:G40"/>
    <mergeCell ref="D45:D55"/>
    <mergeCell ref="B26:B79"/>
    <mergeCell ref="C41:C60"/>
    <mergeCell ref="D28:D30"/>
    <mergeCell ref="E30:G30"/>
    <mergeCell ref="D31:D32"/>
    <mergeCell ref="E32:G32"/>
    <mergeCell ref="D33:D34"/>
    <mergeCell ref="C71:C78"/>
    <mergeCell ref="D71:D77"/>
    <mergeCell ref="E77:G77"/>
    <mergeCell ref="D78:G78"/>
    <mergeCell ref="C79:G79"/>
    <mergeCell ref="D56:D59"/>
    <mergeCell ref="E59:G59"/>
    <mergeCell ref="D60:G60"/>
    <mergeCell ref="C61:C70"/>
    <mergeCell ref="D61:D65"/>
    <mergeCell ref="E65:G65"/>
    <mergeCell ref="D66:D69"/>
    <mergeCell ref="E69:G69"/>
    <mergeCell ref="D70:G70"/>
  </mergeCells>
  <phoneticPr fontId="10" type="noConversion"/>
  <pageMargins left="0.69999998807907104" right="0.69999998807907104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기층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2022-08-31T21:29:41Z</dcterms:created>
  <dcterms:modified xsi:type="dcterms:W3CDTF">2022-12-26T14:46:51Z</dcterms:modified>
</cp:coreProperties>
</file>