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un-young/Desktop/공간위/"/>
    </mc:Choice>
  </mc:AlternateContent>
  <xr:revisionPtr revIDLastSave="0" documentId="13_ncr:1_{55AF8C18-C40E-EF4C-80D5-16F73386A35E}" xr6:coauthVersionLast="47" xr6:coauthVersionMax="47" xr10:uidLastSave="{00000000-0000-0000-0000-000000000000}"/>
  <bookViews>
    <workbookView xWindow="0" yWindow="500" windowWidth="28800" windowHeight="15740" xr2:uid="{00000000-000D-0000-FFFF-FFFF00000000}"/>
  </bookViews>
  <sheets>
    <sheet name="시트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6" i="1" l="1"/>
  <c r="J56" i="1" s="1"/>
  <c r="H56" i="1"/>
  <c r="I55" i="1"/>
  <c r="I57" i="1" s="1"/>
  <c r="I51" i="1"/>
  <c r="I52" i="1" s="1"/>
  <c r="J52" i="1" s="1"/>
  <c r="H51" i="1"/>
  <c r="H52" i="1" s="1"/>
  <c r="J50" i="1"/>
  <c r="I46" i="1"/>
  <c r="J46" i="1" s="1"/>
  <c r="H46" i="1"/>
  <c r="I29" i="1"/>
  <c r="J29" i="1" s="1"/>
  <c r="H29" i="1"/>
  <c r="I28" i="1"/>
  <c r="J28" i="1" s="1"/>
  <c r="H28" i="1"/>
  <c r="J27" i="1"/>
  <c r="I26" i="1"/>
  <c r="J26" i="1" s="1"/>
  <c r="H26" i="1"/>
  <c r="J25" i="1"/>
  <c r="I25" i="1"/>
  <c r="H25" i="1"/>
  <c r="J24" i="1"/>
  <c r="J23" i="1"/>
  <c r="J22" i="1"/>
  <c r="J21" i="1"/>
  <c r="I20" i="1"/>
  <c r="I30" i="1" s="1"/>
  <c r="I19" i="1"/>
  <c r="J19" i="1" s="1"/>
  <c r="H19" i="1"/>
  <c r="H20" i="1" s="1"/>
  <c r="J18" i="1"/>
  <c r="J17" i="1"/>
  <c r="I12" i="1"/>
  <c r="J12" i="1" s="1"/>
  <c r="H12" i="1"/>
  <c r="H55" i="1" s="1"/>
  <c r="H57" i="1" s="1"/>
  <c r="J11" i="1"/>
  <c r="J10" i="1"/>
  <c r="J9" i="1"/>
  <c r="I9" i="1"/>
  <c r="I45" i="1" s="1"/>
  <c r="H9" i="1"/>
  <c r="H45" i="1" s="1"/>
  <c r="H47" i="1" s="1"/>
  <c r="J8" i="1"/>
  <c r="J7" i="1"/>
  <c r="J6" i="1"/>
  <c r="J5" i="1"/>
  <c r="J30" i="1" l="1"/>
  <c r="I38" i="1"/>
  <c r="J38" i="1" s="1"/>
  <c r="J57" i="1"/>
  <c r="I47" i="1"/>
  <c r="J47" i="1" s="1"/>
  <c r="J45" i="1"/>
  <c r="J20" i="1"/>
  <c r="H30" i="1"/>
  <c r="H38" i="1" s="1"/>
  <c r="I13" i="1"/>
  <c r="J55" i="1"/>
  <c r="J51" i="1"/>
  <c r="H13" i="1"/>
  <c r="H37" i="1" s="1"/>
  <c r="H39" i="1" s="1"/>
  <c r="I37" i="1" l="1"/>
  <c r="J13" i="1"/>
  <c r="I39" i="1" l="1"/>
  <c r="J39" i="1" s="1"/>
  <c r="J37" i="1"/>
</calcChain>
</file>

<file path=xl/sharedStrings.xml><?xml version="1.0" encoding="utf-8"?>
<sst xmlns="http://schemas.openxmlformats.org/spreadsheetml/2006/main" count="104" uniqueCount="59">
  <si>
    <t>수입</t>
  </si>
  <si>
    <t>기구명</t>
  </si>
  <si>
    <t>출처</t>
  </si>
  <si>
    <t>항목</t>
  </si>
  <si>
    <t>코드</t>
  </si>
  <si>
    <t>전년도 동분기 결산</t>
  </si>
  <si>
    <t>당해년도 예산</t>
  </si>
  <si>
    <t>비율</t>
  </si>
  <si>
    <t>비고</t>
  </si>
  <si>
    <t>학생문화공간위원회</t>
  </si>
  <si>
    <t>학생</t>
  </si>
  <si>
    <t>학생회계 이월금</t>
  </si>
  <si>
    <t>AA</t>
  </si>
  <si>
    <t>학생회계 지원금</t>
  </si>
  <si>
    <t>AB</t>
  </si>
  <si>
    <t>학생회계 예금결산이자</t>
  </si>
  <si>
    <t>AC</t>
  </si>
  <si>
    <t>격려금</t>
  </si>
  <si>
    <t>AD</t>
  </si>
  <si>
    <t>계</t>
  </si>
  <si>
    <t>자치</t>
  </si>
  <si>
    <t>자치회계 이월금</t>
  </si>
  <si>
    <t>BA</t>
  </si>
  <si>
    <t>자치회계 예금결산이자</t>
  </si>
  <si>
    <t>BB</t>
  </si>
  <si>
    <t>총계</t>
  </si>
  <si>
    <t>지출</t>
  </si>
  <si>
    <t>담당</t>
  </si>
  <si>
    <t>소항목</t>
  </si>
  <si>
    <t>세부항목</t>
  </si>
  <si>
    <t xml:space="preserve">비고 </t>
  </si>
  <si>
    <t>사업국</t>
  </si>
  <si>
    <t>책다방 유지비</t>
  </si>
  <si>
    <t>책다방 비품 및 소모성 물품 구입비</t>
  </si>
  <si>
    <t>A1</t>
  </si>
  <si>
    <t>정수기 렌탈비</t>
  </si>
  <si>
    <t>A2</t>
  </si>
  <si>
    <t>-</t>
  </si>
  <si>
    <t>합계</t>
  </si>
  <si>
    <t>관리국</t>
  </si>
  <si>
    <t>신학관 및 미래홀 유지보수비</t>
  </si>
  <si>
    <t>홈페이지 유지비</t>
  </si>
  <si>
    <t>B1</t>
  </si>
  <si>
    <t>합주실 용역비</t>
  </si>
  <si>
    <t>B2</t>
  </si>
  <si>
    <t>예비비</t>
  </si>
  <si>
    <t>B3</t>
  </si>
  <si>
    <t>신학관 수리 및 보수</t>
  </si>
  <si>
    <t>B4</t>
  </si>
  <si>
    <t>비상시 사용 (집행률 예외)</t>
  </si>
  <si>
    <t>위원장단</t>
  </si>
  <si>
    <t>C1</t>
  </si>
  <si>
    <t>전체 대항목 총계</t>
  </si>
  <si>
    <t>전년도</t>
  </si>
  <si>
    <t>당해년도</t>
  </si>
  <si>
    <t>전년도 대비</t>
  </si>
  <si>
    <t>잔액</t>
  </si>
  <si>
    <t>본회계</t>
  </si>
  <si>
    <t>학생문화공간위원회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</si>
</sst>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₩-412]#,##0"/>
    <numFmt numFmtId="177" formatCode="0.0%"/>
    <numFmt numFmtId="178" formatCode="d\-m&quot;월&quot;"/>
    <numFmt numFmtId="179" formatCode="&quot;₩&quot;#,##0"/>
  </numFmts>
  <fonts count="8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8"/>
      <name val="나눔명조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 wrapText="1"/>
    </xf>
    <xf numFmtId="10" fontId="1" fillId="2" borderId="5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0" fontId="0" fillId="3" borderId="5" xfId="0" applyNumberFormat="1" applyFill="1" applyBorder="1" applyAlignment="1">
      <alignment horizontal="center"/>
    </xf>
    <xf numFmtId="10" fontId="0" fillId="3" borderId="0" xfId="0" applyNumberFormat="1" applyFill="1" applyAlignment="1">
      <alignment horizontal="center"/>
    </xf>
    <xf numFmtId="176" fontId="1" fillId="4" borderId="5" xfId="0" applyNumberFormat="1" applyFont="1" applyFill="1" applyBorder="1" applyAlignment="1">
      <alignment horizontal="center"/>
    </xf>
    <xf numFmtId="176" fontId="1" fillId="4" borderId="5" xfId="0" applyNumberFormat="1" applyFont="1" applyFill="1" applyBorder="1" applyAlignment="1">
      <alignment horizontal="center" vertical="center"/>
    </xf>
    <xf numFmtId="10" fontId="1" fillId="4" borderId="5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177" fontId="0" fillId="2" borderId="5" xfId="0" applyNumberFormat="1" applyFill="1" applyBorder="1" applyAlignment="1">
      <alignment horizontal="center" vertical="center"/>
    </xf>
    <xf numFmtId="176" fontId="1" fillId="5" borderId="5" xfId="0" applyNumberFormat="1" applyFont="1" applyFill="1" applyBorder="1" applyAlignment="1">
      <alignment horizontal="center" vertical="center"/>
    </xf>
    <xf numFmtId="10" fontId="1" fillId="5" borderId="5" xfId="0" applyNumberFormat="1" applyFont="1" applyFill="1" applyBorder="1" applyAlignment="1">
      <alignment horizontal="center" vertical="center"/>
    </xf>
    <xf numFmtId="177" fontId="0" fillId="5" borderId="5" xfId="0" applyNumberFormat="1" applyFill="1" applyBorder="1" applyAlignment="1">
      <alignment horizontal="center" vertical="center"/>
    </xf>
    <xf numFmtId="176" fontId="0" fillId="3" borderId="5" xfId="0" applyNumberFormat="1" applyFill="1" applyBorder="1" applyAlignment="1">
      <alignment horizontal="center" vertical="center"/>
    </xf>
    <xf numFmtId="177" fontId="0" fillId="3" borderId="5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0" fontId="1" fillId="5" borderId="5" xfId="0" applyNumberFormat="1" applyFont="1" applyFill="1" applyBorder="1" applyAlignment="1">
      <alignment horizontal="center"/>
    </xf>
    <xf numFmtId="176" fontId="0" fillId="2" borderId="5" xfId="0" applyNumberFormat="1" applyFill="1" applyBorder="1" applyAlignment="1">
      <alignment horizontal="center"/>
    </xf>
    <xf numFmtId="10" fontId="0" fillId="2" borderId="5" xfId="0" applyNumberForma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79" fontId="1" fillId="4" borderId="5" xfId="0" applyNumberFormat="1" applyFont="1" applyFill="1" applyBorder="1" applyAlignment="1">
      <alignment horizontal="center"/>
    </xf>
    <xf numFmtId="10" fontId="1" fillId="4" borderId="5" xfId="0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" fillId="6" borderId="5" xfId="0" applyFont="1" applyFill="1" applyBorder="1" applyAlignment="1">
      <alignment horizontal="center" vertical="center"/>
    </xf>
    <xf numFmtId="176" fontId="1" fillId="6" borderId="5" xfId="0" applyNumberFormat="1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7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76" fontId="1" fillId="8" borderId="5" xfId="0" applyNumberFormat="1" applyFont="1" applyFill="1" applyBorder="1" applyAlignment="1">
      <alignment horizontal="center" vertical="center"/>
    </xf>
    <xf numFmtId="10" fontId="0" fillId="8" borderId="5" xfId="0" applyNumberForma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176" fontId="5" fillId="6" borderId="4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176" fontId="4" fillId="0" borderId="9" xfId="0" applyNumberFormat="1" applyFont="1" applyBorder="1" applyAlignment="1">
      <alignment horizontal="center"/>
    </xf>
    <xf numFmtId="10" fontId="4" fillId="3" borderId="9" xfId="0" applyNumberFormat="1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176" fontId="5" fillId="8" borderId="9" xfId="0" applyNumberFormat="1" applyFont="1" applyFill="1" applyBorder="1" applyAlignment="1">
      <alignment horizontal="center"/>
    </xf>
    <xf numFmtId="10" fontId="4" fillId="8" borderId="9" xfId="0" applyNumberFormat="1" applyFont="1" applyFill="1" applyBorder="1" applyAlignment="1">
      <alignment horizontal="center"/>
    </xf>
    <xf numFmtId="0" fontId="6" fillId="0" borderId="10" xfId="0" applyFont="1" applyBorder="1"/>
    <xf numFmtId="0" fontId="4" fillId="0" borderId="8" xfId="0" applyFont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176" fontId="5" fillId="6" borderId="9" xfId="0" applyNumberFormat="1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10" fontId="4" fillId="0" borderId="9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0" fillId="0" borderId="6" xfId="0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/>
    </xf>
    <xf numFmtId="176" fontId="1" fillId="5" borderId="2" xfId="0" applyNumberFormat="1" applyFont="1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3" borderId="6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706"/>
  <sheetViews>
    <sheetView tabSelected="1" workbookViewId="0">
      <selection activeCell="N19" sqref="N19"/>
    </sheetView>
  </sheetViews>
  <sheetFormatPr baseColWidth="10" defaultColWidth="12.6640625" defaultRowHeight="15.75" customHeight="1"/>
  <cols>
    <col min="2" max="2" width="14.6640625" customWidth="1"/>
    <col min="4" max="4" width="22.1640625" customWidth="1"/>
    <col min="5" max="5" width="12.83203125" customWidth="1"/>
    <col min="6" max="6" width="29.1640625" customWidth="1"/>
    <col min="8" max="8" width="15.5" customWidth="1"/>
    <col min="9" max="10" width="13.1640625" customWidth="1"/>
    <col min="11" max="11" width="23.6640625" customWidth="1"/>
  </cols>
  <sheetData>
    <row r="1" spans="1:29" ht="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3">
      <c r="A3" s="1"/>
      <c r="B3" s="1"/>
      <c r="C3" s="2"/>
      <c r="D3" s="68" t="s">
        <v>0</v>
      </c>
      <c r="E3" s="69"/>
      <c r="F3" s="69"/>
      <c r="G3" s="69"/>
      <c r="H3" s="69"/>
      <c r="I3" s="69"/>
      <c r="J3" s="69"/>
      <c r="K3" s="7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4">
      <c r="A4" s="1"/>
      <c r="B4" s="1"/>
      <c r="C4" s="2"/>
      <c r="D4" s="3" t="s">
        <v>1</v>
      </c>
      <c r="E4" s="3" t="s">
        <v>2</v>
      </c>
      <c r="F4" s="3" t="s">
        <v>3</v>
      </c>
      <c r="G4" s="3" t="s">
        <v>4</v>
      </c>
      <c r="H4" s="4" t="s">
        <v>5</v>
      </c>
      <c r="I4" s="4" t="s">
        <v>6</v>
      </c>
      <c r="J4" s="5" t="s">
        <v>7</v>
      </c>
      <c r="K4" s="3" t="s">
        <v>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4">
      <c r="A5" s="1"/>
      <c r="B5" s="1"/>
      <c r="C5" s="2"/>
      <c r="D5" s="71" t="s">
        <v>9</v>
      </c>
      <c r="E5" s="71" t="s">
        <v>10</v>
      </c>
      <c r="F5" s="6" t="s">
        <v>11</v>
      </c>
      <c r="G5" s="7" t="s">
        <v>12</v>
      </c>
      <c r="H5" s="8">
        <v>4045685</v>
      </c>
      <c r="I5" s="9">
        <v>2270947</v>
      </c>
      <c r="J5" s="10">
        <f t="shared" ref="J5:J8" si="0">IFERROR(I5/H5,"-%")</f>
        <v>0.56132570874895105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4">
      <c r="A6" s="1"/>
      <c r="B6" s="1"/>
      <c r="C6" s="2"/>
      <c r="D6" s="72"/>
      <c r="E6" s="72"/>
      <c r="F6" s="6" t="s">
        <v>13</v>
      </c>
      <c r="G6" s="7" t="s">
        <v>14</v>
      </c>
      <c r="H6" s="8">
        <v>0</v>
      </c>
      <c r="I6" s="9">
        <v>0</v>
      </c>
      <c r="J6" s="10" t="str">
        <f t="shared" si="0"/>
        <v>-%</v>
      </c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4">
      <c r="A7" s="1"/>
      <c r="B7" s="1"/>
      <c r="C7" s="2"/>
      <c r="D7" s="72"/>
      <c r="E7" s="72"/>
      <c r="F7" s="6" t="s">
        <v>15</v>
      </c>
      <c r="G7" s="7" t="s">
        <v>16</v>
      </c>
      <c r="H7" s="8">
        <v>1695</v>
      </c>
      <c r="I7" s="9">
        <v>0</v>
      </c>
      <c r="J7" s="10">
        <f t="shared" si="0"/>
        <v>0</v>
      </c>
      <c r="K7" s="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4">
      <c r="A8" s="1"/>
      <c r="B8" s="1"/>
      <c r="C8" s="2"/>
      <c r="D8" s="72"/>
      <c r="E8" s="72"/>
      <c r="F8" s="6" t="s">
        <v>17</v>
      </c>
      <c r="G8" s="7" t="s">
        <v>18</v>
      </c>
      <c r="H8" s="8">
        <v>923072</v>
      </c>
      <c r="I8" s="9">
        <v>0</v>
      </c>
      <c r="J8" s="10">
        <f t="shared" si="0"/>
        <v>0</v>
      </c>
      <c r="K8" s="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3">
      <c r="A9" s="1"/>
      <c r="B9" s="1"/>
      <c r="C9" s="2"/>
      <c r="D9" s="72"/>
      <c r="E9" s="73"/>
      <c r="F9" s="74" t="s">
        <v>19</v>
      </c>
      <c r="G9" s="70"/>
      <c r="H9" s="11">
        <f t="shared" ref="H9:I9" si="1">SUM(H5:H8)</f>
        <v>4970452</v>
      </c>
      <c r="I9" s="12">
        <f t="shared" si="1"/>
        <v>2270947</v>
      </c>
      <c r="J9" s="13">
        <f>IFERROR(I9/H9,"-%")</f>
        <v>0.45688943379797248</v>
      </c>
      <c r="K9" s="1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4">
      <c r="A10" s="1"/>
      <c r="B10" s="1"/>
      <c r="C10" s="2"/>
      <c r="D10" s="72"/>
      <c r="E10" s="71" t="s">
        <v>20</v>
      </c>
      <c r="F10" s="6" t="s">
        <v>21</v>
      </c>
      <c r="G10" s="7" t="s">
        <v>22</v>
      </c>
      <c r="H10" s="8">
        <v>4310032</v>
      </c>
      <c r="I10" s="8">
        <v>3468652</v>
      </c>
      <c r="J10" s="15">
        <f t="shared" ref="J10:J13" si="2">IFERROR(I10/H10,"-%")</f>
        <v>0.80478567212494012</v>
      </c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4">
      <c r="A11" s="1"/>
      <c r="B11" s="1"/>
      <c r="C11" s="2"/>
      <c r="D11" s="72"/>
      <c r="E11" s="72"/>
      <c r="F11" s="6" t="s">
        <v>23</v>
      </c>
      <c r="G11" s="7" t="s">
        <v>24</v>
      </c>
      <c r="H11" s="8">
        <v>3650</v>
      </c>
      <c r="I11" s="9">
        <v>0</v>
      </c>
      <c r="J11" s="16">
        <f t="shared" si="2"/>
        <v>0</v>
      </c>
      <c r="K11" s="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3">
      <c r="A12" s="1"/>
      <c r="B12" s="1"/>
      <c r="C12" s="2"/>
      <c r="D12" s="72"/>
      <c r="E12" s="73"/>
      <c r="F12" s="74" t="s">
        <v>19</v>
      </c>
      <c r="G12" s="70"/>
      <c r="H12" s="11">
        <f t="shared" ref="H12:I12" si="3">SUM(H10:H11)</f>
        <v>4313682</v>
      </c>
      <c r="I12" s="11">
        <f t="shared" si="3"/>
        <v>3468652</v>
      </c>
      <c r="J12" s="13">
        <f t="shared" si="2"/>
        <v>0.8041047068374535</v>
      </c>
      <c r="K12" s="1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3">
      <c r="A13" s="1"/>
      <c r="B13" s="1"/>
      <c r="C13" s="2"/>
      <c r="D13" s="73"/>
      <c r="E13" s="80" t="s">
        <v>25</v>
      </c>
      <c r="F13" s="69"/>
      <c r="G13" s="70"/>
      <c r="H13" s="17">
        <f t="shared" ref="H13:I13" si="4">SUM(H9,H12)</f>
        <v>9284134</v>
      </c>
      <c r="I13" s="18">
        <f t="shared" si="4"/>
        <v>5739599</v>
      </c>
      <c r="J13" s="19">
        <f t="shared" si="2"/>
        <v>0.61821587236892528</v>
      </c>
      <c r="K13" s="2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">
      <c r="A14" s="1"/>
      <c r="B14" s="1"/>
      <c r="C14" s="1"/>
      <c r="D14" s="1"/>
      <c r="E14" s="1"/>
      <c r="F14" s="1"/>
      <c r="G14" s="1"/>
      <c r="H14" s="21"/>
      <c r="I14" s="2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3">
      <c r="A15" s="1"/>
      <c r="B15" s="81" t="s">
        <v>26</v>
      </c>
      <c r="C15" s="69"/>
      <c r="D15" s="69"/>
      <c r="E15" s="69"/>
      <c r="F15" s="69"/>
      <c r="G15" s="69"/>
      <c r="H15" s="69"/>
      <c r="I15" s="69"/>
      <c r="J15" s="69"/>
      <c r="K15" s="7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3">
      <c r="A16" s="1"/>
      <c r="B16" s="23" t="s">
        <v>1</v>
      </c>
      <c r="C16" s="23" t="s">
        <v>27</v>
      </c>
      <c r="D16" s="23" t="s">
        <v>28</v>
      </c>
      <c r="E16" s="23" t="s">
        <v>2</v>
      </c>
      <c r="F16" s="23" t="s">
        <v>29</v>
      </c>
      <c r="G16" s="24" t="s">
        <v>4</v>
      </c>
      <c r="H16" s="24" t="s">
        <v>5</v>
      </c>
      <c r="I16" s="24" t="s">
        <v>6</v>
      </c>
      <c r="J16" s="25" t="s">
        <v>7</v>
      </c>
      <c r="K16" s="23" t="s">
        <v>30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3">
      <c r="A17" s="1"/>
      <c r="B17" s="82" t="s">
        <v>58</v>
      </c>
      <c r="C17" s="77" t="s">
        <v>31</v>
      </c>
      <c r="D17" s="77" t="s">
        <v>32</v>
      </c>
      <c r="E17" s="8" t="s">
        <v>20</v>
      </c>
      <c r="F17" s="8" t="s">
        <v>33</v>
      </c>
      <c r="G17" s="8" t="s">
        <v>34</v>
      </c>
      <c r="H17" s="8">
        <v>170340</v>
      </c>
      <c r="I17" s="8">
        <v>0</v>
      </c>
      <c r="J17" s="15">
        <f t="shared" ref="J17:J19" si="5">IFERROR(I17/H17,"-%")</f>
        <v>0</v>
      </c>
      <c r="K17" s="26"/>
      <c r="L17" s="2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3">
      <c r="A18" s="1"/>
      <c r="B18" s="72"/>
      <c r="C18" s="72"/>
      <c r="D18" s="72"/>
      <c r="E18" s="8" t="s">
        <v>20</v>
      </c>
      <c r="F18" s="8" t="s">
        <v>35</v>
      </c>
      <c r="G18" s="8" t="s">
        <v>36</v>
      </c>
      <c r="H18" s="8" t="s">
        <v>37</v>
      </c>
      <c r="I18" s="8">
        <v>43800</v>
      </c>
      <c r="J18" s="15" t="str">
        <f t="shared" si="5"/>
        <v>-%</v>
      </c>
      <c r="K18" s="2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3">
      <c r="A19" s="1"/>
      <c r="B19" s="72"/>
      <c r="C19" s="72"/>
      <c r="D19" s="73"/>
      <c r="E19" s="75" t="s">
        <v>19</v>
      </c>
      <c r="F19" s="69"/>
      <c r="G19" s="70"/>
      <c r="H19" s="11">
        <f>SUM(H17:H18)</f>
        <v>170340</v>
      </c>
      <c r="I19" s="28">
        <f>SUM(I17:I18)</f>
        <v>43800</v>
      </c>
      <c r="J19" s="29">
        <f t="shared" si="5"/>
        <v>0.25713279323705529</v>
      </c>
      <c r="K19" s="3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3">
      <c r="A20" s="1"/>
      <c r="B20" s="72"/>
      <c r="C20" s="73"/>
      <c r="D20" s="76" t="s">
        <v>38</v>
      </c>
      <c r="E20" s="69"/>
      <c r="F20" s="69"/>
      <c r="G20" s="70"/>
      <c r="H20" s="31">
        <f t="shared" ref="H20:I20" si="6">SUM(H19)</f>
        <v>170340</v>
      </c>
      <c r="I20" s="31">
        <f t="shared" si="6"/>
        <v>43800</v>
      </c>
      <c r="J20" s="32">
        <f>I20/H20</f>
        <v>0.25713279323705529</v>
      </c>
      <c r="K20" s="3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3">
      <c r="A21" s="1"/>
      <c r="B21" s="72"/>
      <c r="C21" s="77" t="s">
        <v>39</v>
      </c>
      <c r="D21" s="77" t="s">
        <v>40</v>
      </c>
      <c r="E21" s="34" t="s">
        <v>10</v>
      </c>
      <c r="F21" s="34" t="s">
        <v>41</v>
      </c>
      <c r="G21" s="34" t="s">
        <v>42</v>
      </c>
      <c r="H21" s="34">
        <v>104574</v>
      </c>
      <c r="I21" s="34">
        <v>10000</v>
      </c>
      <c r="J21" s="15">
        <f t="shared" ref="J21:J30" si="7">IFERROR(I21/H21,"-%")</f>
        <v>9.5626063839960224E-2</v>
      </c>
      <c r="K21" s="3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3">
      <c r="A22" s="1"/>
      <c r="B22" s="72"/>
      <c r="C22" s="72"/>
      <c r="D22" s="72"/>
      <c r="E22" s="34" t="s">
        <v>10</v>
      </c>
      <c r="F22" s="34" t="s">
        <v>43</v>
      </c>
      <c r="G22" s="34" t="s">
        <v>44</v>
      </c>
      <c r="H22" s="34">
        <v>120000</v>
      </c>
      <c r="I22" s="34">
        <v>40000</v>
      </c>
      <c r="J22" s="15">
        <f t="shared" si="7"/>
        <v>0.33333333333333331</v>
      </c>
      <c r="K22" s="3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3">
      <c r="A23" s="1"/>
      <c r="B23" s="72"/>
      <c r="C23" s="72"/>
      <c r="D23" s="72"/>
      <c r="E23" s="34" t="s">
        <v>10</v>
      </c>
      <c r="F23" s="34" t="s">
        <v>45</v>
      </c>
      <c r="G23" s="34" t="s">
        <v>46</v>
      </c>
      <c r="H23" s="34">
        <v>50000</v>
      </c>
      <c r="I23" s="34">
        <v>0</v>
      </c>
      <c r="J23" s="15">
        <f t="shared" si="7"/>
        <v>0</v>
      </c>
      <c r="K23" s="3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3">
      <c r="A24" s="1"/>
      <c r="B24" s="72"/>
      <c r="C24" s="72"/>
      <c r="D24" s="72"/>
      <c r="E24" s="34" t="s">
        <v>10</v>
      </c>
      <c r="F24" s="34" t="s">
        <v>47</v>
      </c>
      <c r="G24" s="34" t="s">
        <v>48</v>
      </c>
      <c r="H24" s="34" t="s">
        <v>37</v>
      </c>
      <c r="I24" s="34">
        <v>2220947</v>
      </c>
      <c r="J24" s="15" t="str">
        <f t="shared" si="7"/>
        <v>-%</v>
      </c>
      <c r="K24" s="36" t="s">
        <v>49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3">
      <c r="A25" s="1"/>
      <c r="B25" s="72"/>
      <c r="C25" s="72"/>
      <c r="D25" s="73"/>
      <c r="E25" s="75" t="s">
        <v>19</v>
      </c>
      <c r="F25" s="69"/>
      <c r="G25" s="70"/>
      <c r="H25" s="11">
        <f t="shared" ref="H25:I25" si="8">SUM(H21:H24)</f>
        <v>274574</v>
      </c>
      <c r="I25" s="28">
        <f t="shared" si="8"/>
        <v>2270947</v>
      </c>
      <c r="J25" s="29">
        <f t="shared" si="7"/>
        <v>8.2708013140355607</v>
      </c>
      <c r="K25" s="3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" customHeight="1">
      <c r="A26" s="1"/>
      <c r="B26" s="72"/>
      <c r="C26" s="73"/>
      <c r="D26" s="76" t="s">
        <v>38</v>
      </c>
      <c r="E26" s="69"/>
      <c r="F26" s="69"/>
      <c r="G26" s="70"/>
      <c r="H26" s="31">
        <f t="shared" ref="H26:I26" si="9">SUM(H25)</f>
        <v>274574</v>
      </c>
      <c r="I26" s="31">
        <f t="shared" si="9"/>
        <v>2270947</v>
      </c>
      <c r="J26" s="37">
        <f t="shared" si="7"/>
        <v>8.2708013140355607</v>
      </c>
      <c r="K26" s="3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" customHeight="1">
      <c r="A27" s="1"/>
      <c r="B27" s="72"/>
      <c r="C27" s="77" t="s">
        <v>50</v>
      </c>
      <c r="D27" s="78" t="s">
        <v>17</v>
      </c>
      <c r="E27" s="34" t="s">
        <v>10</v>
      </c>
      <c r="F27" s="34" t="s">
        <v>17</v>
      </c>
      <c r="G27" s="34" t="s">
        <v>51</v>
      </c>
      <c r="H27" s="34">
        <v>923072</v>
      </c>
      <c r="I27" s="34">
        <v>0</v>
      </c>
      <c r="J27" s="15">
        <f t="shared" si="7"/>
        <v>0</v>
      </c>
      <c r="K27" s="3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" customHeight="1">
      <c r="A28" s="1"/>
      <c r="B28" s="72"/>
      <c r="C28" s="72"/>
      <c r="D28" s="73"/>
      <c r="E28" s="75" t="s">
        <v>19</v>
      </c>
      <c r="F28" s="69"/>
      <c r="G28" s="70"/>
      <c r="H28" s="38">
        <f t="shared" ref="H28:I28" si="10">SUM(H27)</f>
        <v>923072</v>
      </c>
      <c r="I28" s="38">
        <f t="shared" si="10"/>
        <v>0</v>
      </c>
      <c r="J28" s="39">
        <f t="shared" si="7"/>
        <v>0</v>
      </c>
      <c r="K28" s="4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" customHeight="1">
      <c r="A29" s="1"/>
      <c r="B29" s="72"/>
      <c r="C29" s="73"/>
      <c r="D29" s="76" t="s">
        <v>38</v>
      </c>
      <c r="E29" s="69"/>
      <c r="F29" s="69"/>
      <c r="G29" s="70"/>
      <c r="H29" s="31">
        <f t="shared" ref="H29:I29" si="11">SUM(H28)</f>
        <v>923072</v>
      </c>
      <c r="I29" s="31">
        <f t="shared" si="11"/>
        <v>0</v>
      </c>
      <c r="J29" s="37">
        <f t="shared" si="7"/>
        <v>0</v>
      </c>
      <c r="K29" s="3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">
      <c r="A30" s="1"/>
      <c r="B30" s="73"/>
      <c r="C30" s="79"/>
      <c r="D30" s="69"/>
      <c r="E30" s="69"/>
      <c r="F30" s="69"/>
      <c r="G30" s="70"/>
      <c r="H30" s="41">
        <f t="shared" ref="H30:I30" si="12">SUM(H20,H26,H29)</f>
        <v>1367986</v>
      </c>
      <c r="I30" s="41">
        <f t="shared" si="12"/>
        <v>2314747</v>
      </c>
      <c r="J30" s="42">
        <f t="shared" si="7"/>
        <v>1.6920838371152922</v>
      </c>
      <c r="K30" s="43" t="s">
        <v>52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">
      <c r="A36" s="1"/>
      <c r="B36" s="1"/>
      <c r="C36" s="1"/>
      <c r="D36" s="1"/>
      <c r="E36" s="1"/>
      <c r="F36" s="1"/>
      <c r="G36" s="7" t="s">
        <v>25</v>
      </c>
      <c r="H36" s="44" t="s">
        <v>53</v>
      </c>
      <c r="I36" s="45" t="s">
        <v>54</v>
      </c>
      <c r="J36" s="46" t="s">
        <v>55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">
      <c r="A37" s="1"/>
      <c r="B37" s="1"/>
      <c r="C37" s="1"/>
      <c r="D37" s="1"/>
      <c r="E37" s="1"/>
      <c r="F37" s="47"/>
      <c r="G37" s="48" t="s">
        <v>0</v>
      </c>
      <c r="H37" s="8">
        <f t="shared" ref="H37:I37" si="13">H13</f>
        <v>9284134</v>
      </c>
      <c r="I37" s="8">
        <f t="shared" si="13"/>
        <v>5739599</v>
      </c>
      <c r="J37" s="10">
        <f t="shared" ref="J37:J39" si="14">IFERROR(I37/H37,"-%")</f>
        <v>0.61821587236892528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">
      <c r="A38" s="1"/>
      <c r="B38" s="1"/>
      <c r="C38" s="1"/>
      <c r="D38" s="1"/>
      <c r="E38" s="1"/>
      <c r="F38" s="47"/>
      <c r="G38" s="48" t="s">
        <v>26</v>
      </c>
      <c r="H38" s="8">
        <f t="shared" ref="H38:I38" si="15">H30</f>
        <v>1367986</v>
      </c>
      <c r="I38" s="8">
        <f t="shared" si="15"/>
        <v>2314747</v>
      </c>
      <c r="J38" s="10">
        <f t="shared" si="14"/>
        <v>1.6920838371152922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">
      <c r="A39" s="1"/>
      <c r="B39" s="1"/>
      <c r="C39" s="1"/>
      <c r="D39" s="1"/>
      <c r="E39" s="1"/>
      <c r="F39" s="47"/>
      <c r="G39" s="49" t="s">
        <v>56</v>
      </c>
      <c r="H39" s="50">
        <f t="shared" ref="H39:I39" si="16">H37-H38</f>
        <v>7916148</v>
      </c>
      <c r="I39" s="50">
        <f t="shared" si="16"/>
        <v>3424852</v>
      </c>
      <c r="J39" s="51">
        <f t="shared" si="14"/>
        <v>0.43264122904220587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">
      <c r="A40" s="1"/>
      <c r="B40" s="1"/>
      <c r="C40" s="1"/>
      <c r="D40" s="1"/>
      <c r="E40" s="1"/>
      <c r="F40" s="47"/>
      <c r="G40" s="47"/>
      <c r="H40" s="47"/>
      <c r="I40" s="4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">
      <c r="A44" s="1"/>
      <c r="B44" s="1"/>
      <c r="C44" s="1"/>
      <c r="D44" s="1"/>
      <c r="E44" s="1"/>
      <c r="F44" s="1"/>
      <c r="G44" s="52" t="s">
        <v>10</v>
      </c>
      <c r="H44" s="53" t="s">
        <v>53</v>
      </c>
      <c r="I44" s="54" t="s">
        <v>54</v>
      </c>
      <c r="J44" s="55" t="s">
        <v>55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">
      <c r="A45" s="1"/>
      <c r="B45" s="1"/>
      <c r="C45" s="1"/>
      <c r="D45" s="1"/>
      <c r="E45" s="1"/>
      <c r="F45" s="1"/>
      <c r="G45" s="56" t="s">
        <v>0</v>
      </c>
      <c r="H45" s="57">
        <f t="shared" ref="H45:I45" si="17">H9</f>
        <v>4970452</v>
      </c>
      <c r="I45" s="57">
        <f t="shared" si="17"/>
        <v>2270947</v>
      </c>
      <c r="J45" s="58">
        <f t="shared" ref="J45:J46" si="18">IFERROR(I45/H45,"-%")</f>
        <v>0.45688943379797248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">
      <c r="A46" s="1"/>
      <c r="B46" s="1"/>
      <c r="C46" s="1"/>
      <c r="D46" s="1"/>
      <c r="E46" s="1"/>
      <c r="F46" s="1"/>
      <c r="G46" s="56" t="s">
        <v>26</v>
      </c>
      <c r="H46" s="57">
        <f>SUMIF(E15:E30, "학생", H15:H30)</f>
        <v>1197646</v>
      </c>
      <c r="I46" s="57">
        <f>SUMIF(E15:E30, "학생", I15:I30)</f>
        <v>2270947</v>
      </c>
      <c r="J46" s="58">
        <f t="shared" si="18"/>
        <v>1.8961754976011276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">
      <c r="A47" s="1"/>
      <c r="B47" s="1"/>
      <c r="C47" s="1"/>
      <c r="D47" s="1"/>
      <c r="E47" s="1"/>
      <c r="F47" s="1"/>
      <c r="G47" s="59" t="s">
        <v>56</v>
      </c>
      <c r="H47" s="60">
        <f t="shared" ref="H47:I47" si="19">H45-H46</f>
        <v>3772806</v>
      </c>
      <c r="I47" s="60">
        <f t="shared" si="19"/>
        <v>0</v>
      </c>
      <c r="J47" s="61">
        <f>IFERROR(I47/H47, "%")</f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">
      <c r="A48" s="1"/>
      <c r="B48" s="1"/>
      <c r="C48" s="1"/>
      <c r="D48" s="1"/>
      <c r="E48" s="1"/>
      <c r="F48" s="1"/>
      <c r="G48" s="62"/>
      <c r="H48" s="62"/>
      <c r="I48" s="62"/>
      <c r="J48" s="6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">
      <c r="A49" s="1"/>
      <c r="B49" s="1"/>
      <c r="C49" s="1"/>
      <c r="D49" s="1"/>
      <c r="E49" s="1"/>
      <c r="F49" s="1"/>
      <c r="G49" s="63" t="s">
        <v>57</v>
      </c>
      <c r="H49" s="64" t="s">
        <v>53</v>
      </c>
      <c r="I49" s="65" t="s">
        <v>54</v>
      </c>
      <c r="J49" s="66" t="s">
        <v>55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">
      <c r="A50" s="1"/>
      <c r="B50" s="1"/>
      <c r="C50" s="1"/>
      <c r="D50" s="1"/>
      <c r="E50" s="1"/>
      <c r="F50" s="1"/>
      <c r="G50" s="56" t="s">
        <v>0</v>
      </c>
      <c r="H50" s="57">
        <v>0</v>
      </c>
      <c r="I50" s="57">
        <v>0</v>
      </c>
      <c r="J50" s="67" t="str">
        <f t="shared" ref="J50:J52" si="20">IFERROR(I50/H50,"-%")</f>
        <v>-%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">
      <c r="A51" s="1"/>
      <c r="B51" s="1"/>
      <c r="C51" s="1"/>
      <c r="D51" s="1"/>
      <c r="E51" s="1"/>
      <c r="F51" s="1"/>
      <c r="G51" s="56" t="s">
        <v>26</v>
      </c>
      <c r="H51" s="57">
        <f>SUMIF(E3:E30, "본회계", H3:H30)</f>
        <v>0</v>
      </c>
      <c r="I51" s="57">
        <f>SUMIF(E3:E30, "본회계", I3:I30)</f>
        <v>0</v>
      </c>
      <c r="J51" s="67" t="str">
        <f t="shared" si="20"/>
        <v>-%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">
      <c r="A52" s="1"/>
      <c r="B52" s="1"/>
      <c r="C52" s="1"/>
      <c r="D52" s="1"/>
      <c r="E52" s="1"/>
      <c r="F52" s="1"/>
      <c r="G52" s="59" t="s">
        <v>56</v>
      </c>
      <c r="H52" s="60">
        <f t="shared" ref="H52:I52" si="21">H50-H51</f>
        <v>0</v>
      </c>
      <c r="I52" s="60">
        <f t="shared" si="21"/>
        <v>0</v>
      </c>
      <c r="J52" s="61" t="str">
        <f t="shared" si="20"/>
        <v>-%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">
      <c r="A53" s="1"/>
      <c r="B53" s="1"/>
      <c r="C53" s="1"/>
      <c r="D53" s="1"/>
      <c r="E53" s="1"/>
      <c r="F53" s="1"/>
      <c r="G53" s="62"/>
      <c r="H53" s="62"/>
      <c r="I53" s="62"/>
      <c r="J53" s="6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">
      <c r="A54" s="1"/>
      <c r="B54" s="1"/>
      <c r="C54" s="1"/>
      <c r="D54" s="1"/>
      <c r="E54" s="1"/>
      <c r="F54" s="1"/>
      <c r="G54" s="63" t="s">
        <v>20</v>
      </c>
      <c r="H54" s="64" t="s">
        <v>53</v>
      </c>
      <c r="I54" s="65" t="s">
        <v>54</v>
      </c>
      <c r="J54" s="66" t="s">
        <v>55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">
      <c r="A55" s="1"/>
      <c r="B55" s="1"/>
      <c r="C55" s="1"/>
      <c r="D55" s="1"/>
      <c r="E55" s="1"/>
      <c r="F55" s="1"/>
      <c r="G55" s="56" t="s">
        <v>0</v>
      </c>
      <c r="H55" s="57">
        <f t="shared" ref="H55:I55" si="22">H12</f>
        <v>4313682</v>
      </c>
      <c r="I55" s="57">
        <f t="shared" si="22"/>
        <v>3468652</v>
      </c>
      <c r="J55" s="67">
        <f t="shared" ref="J55:J56" si="23">IFERROR(I55/H55,"-%")</f>
        <v>0.8041047068374535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">
      <c r="A56" s="1"/>
      <c r="B56" s="1"/>
      <c r="C56" s="1"/>
      <c r="D56" s="1"/>
      <c r="E56" s="1"/>
      <c r="F56" s="1"/>
      <c r="G56" s="56" t="s">
        <v>26</v>
      </c>
      <c r="H56" s="57">
        <f>SUMIF(E15:E30, "자치", H15:H30)</f>
        <v>170340</v>
      </c>
      <c r="I56" s="57">
        <f>SUMIF(E15:E30, "자치", I15:I30)</f>
        <v>43800</v>
      </c>
      <c r="J56" s="67">
        <f t="shared" si="23"/>
        <v>0.25713279323705529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">
      <c r="A57" s="1"/>
      <c r="B57" s="1"/>
      <c r="C57" s="1"/>
      <c r="D57" s="1"/>
      <c r="E57" s="1"/>
      <c r="F57" s="1"/>
      <c r="G57" s="59" t="s">
        <v>56</v>
      </c>
      <c r="H57" s="60">
        <f t="shared" ref="H57:I57" si="24">H55-H56</f>
        <v>4143342</v>
      </c>
      <c r="I57" s="60">
        <f t="shared" si="24"/>
        <v>3424852</v>
      </c>
      <c r="J57" s="61">
        <f>IFERROR(I57/H57,"-%")</f>
        <v>0.82659167406407674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</sheetData>
  <mergeCells count="22">
    <mergeCell ref="B15:K15"/>
    <mergeCell ref="B17:B30"/>
    <mergeCell ref="C17:C20"/>
    <mergeCell ref="D17:D19"/>
    <mergeCell ref="C21:C26"/>
    <mergeCell ref="D21:D25"/>
    <mergeCell ref="C27:C29"/>
    <mergeCell ref="D27:D28"/>
    <mergeCell ref="D29:G29"/>
    <mergeCell ref="C30:G30"/>
    <mergeCell ref="E19:G19"/>
    <mergeCell ref="D20:G20"/>
    <mergeCell ref="E25:G25"/>
    <mergeCell ref="D26:G26"/>
    <mergeCell ref="E28:G28"/>
    <mergeCell ref="D3:K3"/>
    <mergeCell ref="E5:E9"/>
    <mergeCell ref="F9:G9"/>
    <mergeCell ref="E10:E12"/>
    <mergeCell ref="F12:G12"/>
    <mergeCell ref="D5:D13"/>
    <mergeCell ref="E13:G13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이은영</cp:lastModifiedBy>
  <dcterms:created xsi:type="dcterms:W3CDTF">2022-12-24T12:03:06Z</dcterms:created>
  <dcterms:modified xsi:type="dcterms:W3CDTF">2022-12-24T13:21:34Z</dcterms:modified>
</cp:coreProperties>
</file>