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/>
  <mc:AlternateContent xmlns:mc="http://schemas.openxmlformats.org/markup-compatibility/2006">
    <mc:Choice Requires="x15">
      <x15ac:absPath xmlns:x15ac="http://schemas.microsoft.com/office/spreadsheetml/2010/11/ac" url="C:\Users\PR\Desktop\drive-download-20220904T035608Z-001\"/>
    </mc:Choice>
  </mc:AlternateContent>
  <xr:revisionPtr revIDLastSave="0" documentId="13_ncr:1_{C10EE286-4414-4376-8F6D-D11B227E40F7}" xr6:coauthVersionLast="36" xr6:coauthVersionMax="36" xr10:uidLastSave="{00000000-0000-0000-0000-000000000000}"/>
  <bookViews>
    <workbookView xWindow="0" yWindow="0" windowWidth="15765" windowHeight="8055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ixlEnBYov46x7IaBasRp5GpbCcuA=="/>
    </ext>
  </extLst>
</workbook>
</file>

<file path=xl/calcChain.xml><?xml version="1.0" encoding="utf-8"?>
<calcChain xmlns="http://schemas.openxmlformats.org/spreadsheetml/2006/main">
  <c r="I54" i="1" l="1"/>
  <c r="I27" i="1"/>
  <c r="I25" i="1"/>
  <c r="I23" i="1"/>
  <c r="I21" i="1"/>
  <c r="I19" i="1"/>
  <c r="I29" i="1"/>
  <c r="I26" i="1"/>
  <c r="I24" i="1"/>
  <c r="I22" i="1"/>
  <c r="I20" i="1"/>
  <c r="I18" i="1"/>
  <c r="I9" i="1"/>
  <c r="I10" i="1"/>
  <c r="I33" i="1"/>
  <c r="I31" i="1"/>
  <c r="I28" i="1"/>
  <c r="I17" i="1"/>
  <c r="I12" i="1"/>
  <c r="I5" i="1"/>
  <c r="I6" i="1"/>
  <c r="I7" i="1"/>
  <c r="I8" i="1"/>
  <c r="I11" i="1"/>
  <c r="I13" i="1"/>
  <c r="H54" i="1" l="1"/>
  <c r="G53" i="1"/>
  <c r="H53" i="1"/>
  <c r="H52" i="1"/>
  <c r="G52" i="1"/>
  <c r="H48" i="1"/>
  <c r="G48" i="1"/>
  <c r="H47" i="1"/>
  <c r="G47" i="1"/>
  <c r="H43" i="1"/>
  <c r="G43" i="1"/>
  <c r="H42" i="1"/>
  <c r="G42" i="1"/>
  <c r="G54" i="1" l="1"/>
  <c r="I58" i="1"/>
  <c r="I57" i="1"/>
  <c r="I53" i="1"/>
  <c r="I52" i="1"/>
  <c r="I59" i="1"/>
  <c r="I48" i="1"/>
  <c r="I32" i="1"/>
  <c r="I47" i="1"/>
  <c r="G49" i="1"/>
  <c r="I49" i="1" s="1"/>
  <c r="H49" i="1"/>
  <c r="H34" i="1"/>
  <c r="G34" i="1"/>
  <c r="I34" i="1"/>
  <c r="H33" i="1"/>
  <c r="G33" i="1"/>
  <c r="G8" i="1"/>
  <c r="H22" i="1" l="1"/>
  <c r="I30" i="1"/>
  <c r="H10" i="1" l="1"/>
  <c r="H24" i="1"/>
  <c r="G24" i="1"/>
  <c r="H20" i="1"/>
  <c r="G20" i="1"/>
  <c r="H18" i="1"/>
  <c r="G18" i="1"/>
  <c r="H8" i="1"/>
  <c r="H31" i="1"/>
  <c r="G31" i="1"/>
  <c r="H28" i="1"/>
  <c r="G28" i="1"/>
  <c r="H26" i="1"/>
  <c r="G26" i="1"/>
  <c r="G22" i="1"/>
  <c r="G10" i="1"/>
  <c r="G29" i="1" l="1"/>
  <c r="G35" i="1" s="1"/>
  <c r="H29" i="1"/>
  <c r="H35" i="1" l="1"/>
  <c r="I35" i="1" s="1"/>
  <c r="I43" i="1" l="1"/>
  <c r="H12" i="1"/>
  <c r="H13" i="1"/>
  <c r="H44" i="1" l="1"/>
  <c r="G12" i="1"/>
  <c r="G13" i="1" l="1"/>
  <c r="I42" i="1" l="1"/>
  <c r="G44" i="1"/>
  <c r="I44" i="1" s="1"/>
</calcChain>
</file>

<file path=xl/sharedStrings.xml><?xml version="1.0" encoding="utf-8"?>
<sst xmlns="http://schemas.openxmlformats.org/spreadsheetml/2006/main" count="106" uniqueCount="61">
  <si>
    <t>수입</t>
  </si>
  <si>
    <t>기구명</t>
  </si>
  <si>
    <t>출처</t>
  </si>
  <si>
    <t>항목</t>
  </si>
  <si>
    <t>예산</t>
  </si>
  <si>
    <t>결산</t>
  </si>
  <si>
    <t>비율</t>
  </si>
  <si>
    <t>비고</t>
  </si>
  <si>
    <t>학생</t>
  </si>
  <si>
    <t>기층기구 지원</t>
  </si>
  <si>
    <t>격려기금</t>
  </si>
  <si>
    <t>계</t>
  </si>
  <si>
    <t>과사무소 지원금</t>
  </si>
  <si>
    <t>자치</t>
  </si>
  <si>
    <t>총계</t>
  </si>
  <si>
    <t>지출</t>
  </si>
  <si>
    <t>담당</t>
  </si>
  <si>
    <t>소항목</t>
  </si>
  <si>
    <t>세부항목</t>
  </si>
  <si>
    <r>
      <rPr>
        <sz val="10"/>
        <color rgb="FF000000"/>
        <rFont val="맑은 고딕"/>
        <family val="2"/>
        <charset val="129"/>
      </rPr>
      <t>본회계</t>
    </r>
  </si>
  <si>
    <t>참가비</t>
  </si>
  <si>
    <t>I.P</t>
  </si>
  <si>
    <t>참여자 간식비</t>
  </si>
  <si>
    <r>
      <rPr>
        <sz val="10"/>
        <color rgb="FF000000"/>
        <rFont val="맑은 고딕"/>
        <family val="2"/>
        <charset val="129"/>
      </rPr>
      <t>본회계</t>
    </r>
  </si>
  <si>
    <t>시험기간 간식 사업</t>
  </si>
  <si>
    <r>
      <rPr>
        <sz val="10"/>
        <color rgb="FF000000"/>
        <rFont val="맑은 고딕"/>
        <family val="2"/>
        <charset val="129"/>
      </rPr>
      <t>본회계</t>
    </r>
  </si>
  <si>
    <t>간식비</t>
  </si>
  <si>
    <r>
      <rPr>
        <sz val="10"/>
        <color rgb="FF000000"/>
        <rFont val="맑은 고딕"/>
        <family val="2"/>
        <charset val="129"/>
      </rPr>
      <t>본회계</t>
    </r>
  </si>
  <si>
    <r>
      <rPr>
        <sz val="10"/>
        <color rgb="FF000000"/>
        <rFont val="맑은 고딕"/>
        <family val="2"/>
        <charset val="129"/>
      </rPr>
      <t>본회계</t>
    </r>
  </si>
  <si>
    <t>예비비</t>
  </si>
  <si>
    <r>
      <rPr>
        <sz val="10"/>
        <color rgb="FF000000"/>
        <rFont val="맑은 고딕"/>
        <family val="2"/>
        <charset val="129"/>
      </rPr>
      <t>본회계</t>
    </r>
  </si>
  <si>
    <t>합계</t>
  </si>
  <si>
    <t>회의비</t>
  </si>
  <si>
    <r>
      <rPr>
        <sz val="10"/>
        <color rgb="FF000000"/>
        <rFont val="맑은 고딕"/>
        <family val="2"/>
        <charset val="129"/>
      </rPr>
      <t>본회계</t>
    </r>
  </si>
  <si>
    <r>
      <rPr>
        <sz val="10"/>
        <color rgb="FF000000"/>
        <rFont val="맑은 고딕"/>
        <family val="2"/>
        <charset val="129"/>
      </rPr>
      <t>회의비</t>
    </r>
  </si>
  <si>
    <t>전체 대항목 총계</t>
  </si>
  <si>
    <t>멘토링</t>
    <phoneticPr fontId="8" type="noConversion"/>
  </si>
  <si>
    <t>친목 모임</t>
    <phoneticPr fontId="8" type="noConversion"/>
  </si>
  <si>
    <t>FM</t>
    <phoneticPr fontId="8" type="noConversion"/>
  </si>
  <si>
    <t>기프티콘</t>
    <phoneticPr fontId="8" type="noConversion"/>
  </si>
  <si>
    <t>본회계</t>
    <phoneticPr fontId="8" type="noConversion"/>
  </si>
  <si>
    <t>이월금</t>
    <phoneticPr fontId="8" type="noConversion"/>
  </si>
  <si>
    <t>잔액</t>
  </si>
  <si>
    <t>본회계</t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</si>
  <si>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맑은 고딕"/>
        <family val="2"/>
        <charset val="129"/>
      </rPr>
      <t>융합인재학부 학생회</t>
    </r>
    <phoneticPr fontId="8" type="noConversion"/>
  </si>
  <si>
    <r>
      <t xml:space="preserve">KAIST </t>
    </r>
    <r>
      <rPr>
        <sz val="10"/>
        <rFont val="맑은 고딕"/>
        <family val="2"/>
        <charset val="129"/>
      </rPr>
      <t>융합인재학부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학생회</t>
    </r>
    <phoneticPr fontId="8" type="noConversion"/>
  </si>
  <si>
    <r>
      <t xml:space="preserve">KAIST </t>
    </r>
    <r>
      <rPr>
        <sz val="10"/>
        <rFont val="맑은 고딕"/>
        <family val="2"/>
        <charset val="129"/>
      </rPr>
      <t>융합인재학부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학생회 집행부</t>
    </r>
    <phoneticPr fontId="8" type="noConversion"/>
  </si>
  <si>
    <t>운영위원회</t>
    <phoneticPr fontId="8" type="noConversion"/>
  </si>
  <si>
    <t>격려금</t>
    <phoneticPr fontId="8" type="noConversion"/>
  </si>
  <si>
    <t>학생</t>
    <phoneticPr fontId="8" type="noConversion"/>
  </si>
  <si>
    <t>-</t>
    <phoneticPr fontId="8" type="noConversion"/>
  </si>
  <si>
    <r>
      <t xml:space="preserve">2021 </t>
    </r>
    <r>
      <rPr>
        <sz val="10"/>
        <color rgb="FF000000"/>
        <rFont val="맑은 고딕"/>
        <family val="3"/>
        <charset val="129"/>
      </rPr>
      <t>하반기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격려금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송금</t>
    </r>
    <r>
      <rPr>
        <sz val="10"/>
        <color rgb="FF000000"/>
        <rFont val="Arial"/>
        <family val="2"/>
      </rPr>
      <t xml:space="preserve"> (</t>
    </r>
    <r>
      <rPr>
        <sz val="10"/>
        <color rgb="FF000000"/>
        <rFont val="맑은 고딕"/>
        <family val="3"/>
        <charset val="129"/>
      </rPr>
      <t>학생회장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동일</t>
    </r>
    <r>
      <rPr>
        <sz val="10"/>
        <color rgb="FF000000"/>
        <rFont val="Arial"/>
        <family val="2"/>
      </rPr>
      <t>)</t>
    </r>
    <phoneticPr fontId="8" type="noConversion"/>
  </si>
  <si>
    <t>예산</t>
    <phoneticPr fontId="8" type="noConversion"/>
  </si>
  <si>
    <t>결산</t>
    <phoneticPr fontId="8" type="noConversion"/>
  </si>
  <si>
    <t>예산</t>
    <phoneticPr fontId="8" type="noConversion"/>
  </si>
  <si>
    <t>집행률</t>
    <phoneticPr fontId="8" type="noConversion"/>
  </si>
  <si>
    <r>
      <t>상품</t>
    </r>
    <r>
      <rPr>
        <sz val="10"/>
        <color rgb="FF000000"/>
        <rFont val="맑은 고딕"/>
        <family val="3"/>
        <charset val="129"/>
      </rPr>
      <t xml:space="preserve"> 미지급</t>
    </r>
    <phoneticPr fontId="8" type="noConversion"/>
  </si>
  <si>
    <t>참여율 저조로 사업 진행 x</t>
    <phoneticPr fontId="8" type="noConversion"/>
  </si>
  <si>
    <r>
      <t>집행부원</t>
    </r>
    <r>
      <rPr>
        <sz val="10"/>
        <color rgb="FF000000"/>
        <rFont val="맑은 고딕"/>
        <family val="3"/>
        <charset val="129"/>
      </rPr>
      <t xml:space="preserve"> 12명</t>
    </r>
    <phoneticPr fontId="8" type="noConversion"/>
  </si>
  <si>
    <t>총계</t>
    <phoneticPr fontId="8" type="noConversion"/>
  </si>
  <si>
    <t>식비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</si>
</sst>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176" formatCode="[$₩-412]#,##0"/>
    <numFmt numFmtId="177" formatCode="0.0%"/>
    <numFmt numFmtId="178" formatCode="&quot;₩&quot;#,##0"/>
  </numFmts>
  <fonts count="19"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algun Gothic"/>
      <family val="2"/>
      <charset val="129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맑은 고딕"/>
      <family val="2"/>
      <charset val="129"/>
    </font>
    <font>
      <sz val="8"/>
      <name val="나눔명조"/>
      <family val="3"/>
      <charset val="129"/>
    </font>
    <font>
      <b/>
      <sz val="11"/>
      <color rgb="FFFA7D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Calibri"/>
      <family val="2"/>
    </font>
    <font>
      <sz val="10"/>
      <color rgb="FF000000"/>
      <name val="Malgun Gothic"/>
      <family val="3"/>
      <charset val="129"/>
    </font>
    <font>
      <sz val="10"/>
      <name val="맑은 고딕"/>
      <family val="2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00"/>
      <name val="맑은 고딕"/>
      <family val="2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2F2F2"/>
      </patternFill>
    </fill>
    <fill>
      <patternFill patternType="solid">
        <fgColor theme="2" tint="-4.9989318521683403E-2"/>
        <bgColor rgb="FFF3F3F3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8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0" xfId="0" applyFont="1" applyFill="1"/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/>
    </xf>
    <xf numFmtId="176" fontId="2" fillId="4" borderId="5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4" fillId="2" borderId="5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6" fontId="2" fillId="3" borderId="10" xfId="0" applyNumberFormat="1" applyFont="1" applyFill="1" applyBorder="1" applyAlignment="1">
      <alignment horizontal="center" vertical="center"/>
    </xf>
    <xf numFmtId="177" fontId="0" fillId="3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77" fontId="0" fillId="5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78" fontId="2" fillId="4" borderId="5" xfId="0" applyNumberFormat="1" applyFont="1" applyFill="1" applyBorder="1" applyAlignment="1">
      <alignment horizontal="center"/>
    </xf>
    <xf numFmtId="10" fontId="2" fillId="4" borderId="5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10" fillId="0" borderId="5" xfId="2" applyFill="1" applyBorder="1" applyAlignment="1">
      <alignment horizontal="center" vertical="center"/>
    </xf>
    <xf numFmtId="0" fontId="9" fillId="8" borderId="14" xfId="1" applyAlignment="1">
      <alignment horizontal="center" vertical="center"/>
    </xf>
    <xf numFmtId="177" fontId="0" fillId="12" borderId="5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 vertical="center"/>
    </xf>
    <xf numFmtId="10" fontId="12" fillId="8" borderId="14" xfId="1" applyNumberFormat="1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/>
    </xf>
    <xf numFmtId="176" fontId="11" fillId="1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1" fillId="11" borderId="1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wrapText="1"/>
    </xf>
    <xf numFmtId="176" fontId="11" fillId="11" borderId="11" xfId="0" applyNumberFormat="1" applyFont="1" applyFill="1" applyBorder="1" applyAlignment="1">
      <alignment horizontal="center"/>
    </xf>
    <xf numFmtId="178" fontId="11" fillId="13" borderId="5" xfId="0" applyNumberFormat="1" applyFont="1" applyFill="1" applyBorder="1" applyAlignment="1">
      <alignment horizontal="center"/>
    </xf>
    <xf numFmtId="176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/>
    </xf>
    <xf numFmtId="176" fontId="12" fillId="8" borderId="14" xfId="1" applyNumberFormat="1" applyFont="1" applyAlignment="1">
      <alignment horizontal="center" vertical="center"/>
    </xf>
    <xf numFmtId="0" fontId="2" fillId="10" borderId="5" xfId="0" applyFont="1" applyFill="1" applyBorder="1" applyAlignment="1">
      <alignment horizontal="center" vertical="center" wrapText="1"/>
    </xf>
    <xf numFmtId="176" fontId="12" fillId="10" borderId="5" xfId="0" applyNumberFormat="1" applyFont="1" applyFill="1" applyBorder="1" applyAlignment="1">
      <alignment horizontal="center" vertical="center"/>
    </xf>
    <xf numFmtId="176" fontId="12" fillId="10" borderId="5" xfId="0" applyNumberFormat="1" applyFont="1" applyFill="1" applyBorder="1" applyAlignment="1">
      <alignment horizontal="center" vertical="center" wrapText="1"/>
    </xf>
    <xf numFmtId="10" fontId="12" fillId="10" borderId="5" xfId="0" applyNumberFormat="1" applyFont="1" applyFill="1" applyBorder="1" applyAlignment="1">
      <alignment horizontal="center" vertical="center"/>
    </xf>
    <xf numFmtId="0" fontId="10" fillId="10" borderId="5" xfId="2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/>
    </xf>
    <xf numFmtId="176" fontId="2" fillId="5" borderId="11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6" fontId="12" fillId="10" borderId="14" xfId="1" applyNumberFormat="1" applyFont="1" applyFill="1" applyAlignment="1">
      <alignment horizontal="center"/>
    </xf>
    <xf numFmtId="176" fontId="11" fillId="10" borderId="14" xfId="1" applyNumberFormat="1" applyFont="1" applyFill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6" xfId="0" applyFont="1" applyBorder="1" applyAlignment="1">
      <alignment vertical="center" wrapText="1"/>
    </xf>
    <xf numFmtId="176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 wrapText="1"/>
    </xf>
    <xf numFmtId="176" fontId="2" fillId="7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6" fontId="6" fillId="0" borderId="17" xfId="0" applyNumberFormat="1" applyFont="1" applyBorder="1" applyAlignment="1">
      <alignment horizontal="center" vertical="center" wrapText="1"/>
    </xf>
    <xf numFmtId="10" fontId="6" fillId="17" borderId="17" xfId="0" applyNumberFormat="1" applyFont="1" applyFill="1" applyBorder="1" applyAlignment="1">
      <alignment horizontal="center" wrapText="1"/>
    </xf>
    <xf numFmtId="10" fontId="6" fillId="0" borderId="17" xfId="0" applyNumberFormat="1" applyFont="1" applyBorder="1" applyAlignment="1">
      <alignment horizontal="center" vertical="center"/>
    </xf>
    <xf numFmtId="6" fontId="2" fillId="16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6" fillId="17" borderId="17" xfId="0" applyFont="1" applyFill="1" applyBorder="1" applyAlignment="1">
      <alignment horizontal="center" wrapText="1"/>
    </xf>
    <xf numFmtId="10" fontId="6" fillId="16" borderId="1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76" fontId="17" fillId="6" borderId="17" xfId="0" applyNumberFormat="1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/>
    </xf>
    <xf numFmtId="177" fontId="13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wrapText="1"/>
    </xf>
    <xf numFmtId="176" fontId="2" fillId="3" borderId="11" xfId="0" applyNumberFormat="1" applyFont="1" applyFill="1" applyBorder="1" applyAlignment="1">
      <alignment horizontal="center" wrapText="1"/>
    </xf>
    <xf numFmtId="176" fontId="2" fillId="5" borderId="13" xfId="0" applyNumberFormat="1" applyFont="1" applyFill="1" applyBorder="1" applyAlignment="1">
      <alignment horizontal="center"/>
    </xf>
    <xf numFmtId="176" fontId="2" fillId="5" borderId="3" xfId="0" applyNumberFormat="1" applyFont="1" applyFill="1" applyBorder="1" applyAlignment="1">
      <alignment horizontal="center"/>
    </xf>
    <xf numFmtId="176" fontId="2" fillId="5" borderId="11" xfId="0" applyNumberFormat="1" applyFont="1" applyFill="1" applyBorder="1" applyAlignment="1">
      <alignment horizont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9" borderId="13" xfId="0" applyNumberFormat="1" applyFont="1" applyFill="1" applyBorder="1" applyAlignment="1">
      <alignment horizontal="center" vertical="center"/>
    </xf>
    <xf numFmtId="176" fontId="2" fillId="9" borderId="11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76" fontId="2" fillId="5" borderId="3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0" fontId="5" fillId="10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계산" xfId="1" builtinId="22"/>
    <cellStyle name="설명 텍스트" xfId="2" builtinId="53"/>
    <cellStyle name="표준" xfId="0" builtinId="0"/>
  </cellStyles>
  <dxfs count="0"/>
  <tableStyles count="0" defaultTableStyle="TableStyleMedium2" defaultPivotStyle="PivotStyleLight16"/>
  <colors>
    <mruColors>
      <color rgb="FFF4CCCC"/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7"/>
  <sheetViews>
    <sheetView tabSelected="1" topLeftCell="A7" workbookViewId="0">
      <selection activeCell="F25" sqref="F25"/>
    </sheetView>
  </sheetViews>
  <sheetFormatPr defaultColWidth="14.42578125" defaultRowHeight="15" customHeight="1"/>
  <cols>
    <col min="2" max="2" width="16.42578125" customWidth="1"/>
    <col min="4" max="4" width="25.42578125" customWidth="1"/>
    <col min="5" max="5" width="14.7109375" customWidth="1"/>
    <col min="6" max="6" width="33.28515625" customWidth="1"/>
    <col min="7" max="7" width="17.7109375" customWidth="1"/>
    <col min="8" max="8" width="15.140625" customWidth="1"/>
    <col min="9" max="9" width="15" customWidth="1"/>
    <col min="10" max="10" width="68.85546875" customWidth="1"/>
  </cols>
  <sheetData>
    <row r="1" spans="1:2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1"/>
      <c r="C3" s="3"/>
      <c r="D3" s="103" t="s">
        <v>0</v>
      </c>
      <c r="E3" s="104"/>
      <c r="F3" s="104"/>
      <c r="G3" s="104"/>
      <c r="H3" s="104"/>
      <c r="I3" s="104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1"/>
      <c r="C4" s="3"/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6" t="s">
        <v>6</v>
      </c>
      <c r="J4" s="4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1"/>
      <c r="C5" s="3"/>
      <c r="D5" s="110" t="s">
        <v>44</v>
      </c>
      <c r="E5" s="106" t="s">
        <v>8</v>
      </c>
      <c r="F5" s="69" t="s">
        <v>9</v>
      </c>
      <c r="G5" s="57">
        <v>0</v>
      </c>
      <c r="H5" s="57">
        <v>0</v>
      </c>
      <c r="I5" s="58" t="str">
        <f>IFERROR(H5/G5,"-%")</f>
        <v>-%</v>
      </c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1"/>
      <c r="B6" s="1"/>
      <c r="C6" s="3"/>
      <c r="D6" s="111"/>
      <c r="E6" s="111"/>
      <c r="F6" s="70" t="s">
        <v>41</v>
      </c>
      <c r="G6" s="59">
        <v>551664</v>
      </c>
      <c r="H6" s="59">
        <v>551664</v>
      </c>
      <c r="I6" s="58">
        <f>IFERROR(H6/G6,"-%")</f>
        <v>1</v>
      </c>
      <c r="J6" s="3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"/>
      <c r="C7" s="3"/>
      <c r="D7" s="111"/>
      <c r="E7" s="111"/>
      <c r="F7" s="70" t="s">
        <v>10</v>
      </c>
      <c r="G7" s="59">
        <v>222222</v>
      </c>
      <c r="H7" s="59">
        <v>222222</v>
      </c>
      <c r="I7" s="58">
        <f>IFERROR(H7/G7,"-%")</f>
        <v>1</v>
      </c>
      <c r="J7" s="4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1"/>
      <c r="B8" s="1"/>
      <c r="C8" s="3"/>
      <c r="D8" s="111"/>
      <c r="E8" s="107"/>
      <c r="F8" s="62" t="s">
        <v>11</v>
      </c>
      <c r="G8" s="63">
        <f>SUM(G5, G6, G7)</f>
        <v>773886</v>
      </c>
      <c r="H8" s="64">
        <f>SUM(H5:H7)</f>
        <v>773886</v>
      </c>
      <c r="I8" s="65">
        <f>IFERROR(H8/G8,"-%")</f>
        <v>1</v>
      </c>
      <c r="J8" s="6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1"/>
      <c r="C9" s="3"/>
      <c r="D9" s="111"/>
      <c r="E9" s="112" t="s">
        <v>40</v>
      </c>
      <c r="F9" s="7" t="s">
        <v>12</v>
      </c>
      <c r="G9" s="57">
        <v>2290000</v>
      </c>
      <c r="H9" s="67">
        <v>1401720</v>
      </c>
      <c r="I9" s="58">
        <f>IFERROR(H9/G9,"-%")</f>
        <v>0.61210480349344976</v>
      </c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"/>
      <c r="B10" s="1"/>
      <c r="C10" s="3"/>
      <c r="D10" s="111"/>
      <c r="E10" s="113"/>
      <c r="F10" s="10" t="s">
        <v>11</v>
      </c>
      <c r="G10" s="60">
        <f>SUM(G9)</f>
        <v>2290000</v>
      </c>
      <c r="H10" s="60">
        <f>SUM( H9)</f>
        <v>1401720</v>
      </c>
      <c r="I10" s="65">
        <f>IFERROR(H10/G10,"-%")</f>
        <v>0.61210480349344976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"/>
      <c r="B11" s="1"/>
      <c r="C11" s="3"/>
      <c r="D11" s="111"/>
      <c r="E11" s="106" t="s">
        <v>13</v>
      </c>
      <c r="F11" s="11"/>
      <c r="G11" s="57">
        <v>0</v>
      </c>
      <c r="H11" s="57">
        <v>0</v>
      </c>
      <c r="I11" s="58" t="str">
        <f>IFERROR(H11/G11,"-%")</f>
        <v>-%</v>
      </c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"/>
      <c r="B12" s="1"/>
      <c r="C12" s="3"/>
      <c r="D12" s="111"/>
      <c r="E12" s="107"/>
      <c r="F12" s="10" t="s">
        <v>11</v>
      </c>
      <c r="G12" s="60">
        <f>SUM(G11)</f>
        <v>0</v>
      </c>
      <c r="H12" s="61">
        <f>SUM(H11)</f>
        <v>0</v>
      </c>
      <c r="I12" s="48" t="str">
        <f>IFERROR(H12/G12,"-%")</f>
        <v>-%</v>
      </c>
      <c r="J12" s="4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"/>
      <c r="B13" s="1"/>
      <c r="C13" s="3"/>
      <c r="D13" s="107"/>
      <c r="E13" s="108" t="s">
        <v>14</v>
      </c>
      <c r="F13" s="109"/>
      <c r="G13" s="12">
        <f>SUM(G8,G10,G12)</f>
        <v>3063886</v>
      </c>
      <c r="H13" s="13">
        <f>SUM(H8,H10,H12)</f>
        <v>2175606</v>
      </c>
      <c r="I13" s="14">
        <f>H13/G13</f>
        <v>0.71008059699349124</v>
      </c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"/>
      <c r="B14" s="1"/>
      <c r="C14" s="1"/>
      <c r="D14" s="1"/>
      <c r="E14" s="1"/>
      <c r="F14" s="1"/>
      <c r="G14" s="16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"/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"/>
      <c r="B16" s="18" t="s">
        <v>1</v>
      </c>
      <c r="C16" s="19" t="s">
        <v>16</v>
      </c>
      <c r="D16" s="19" t="s">
        <v>17</v>
      </c>
      <c r="E16" s="19" t="s">
        <v>2</v>
      </c>
      <c r="F16" s="19" t="s">
        <v>18</v>
      </c>
      <c r="G16" s="20" t="s">
        <v>4</v>
      </c>
      <c r="H16" s="20" t="s">
        <v>5</v>
      </c>
      <c r="I16" s="21" t="s">
        <v>6</v>
      </c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"/>
      <c r="B17" s="142" t="s">
        <v>45</v>
      </c>
      <c r="C17" s="140" t="s">
        <v>46</v>
      </c>
      <c r="D17" s="112" t="s">
        <v>38</v>
      </c>
      <c r="E17" s="26" t="s">
        <v>19</v>
      </c>
      <c r="F17" s="24" t="s">
        <v>20</v>
      </c>
      <c r="G17" s="47">
        <v>600000</v>
      </c>
      <c r="H17" s="49">
        <v>240000</v>
      </c>
      <c r="I17" s="58">
        <f>IFERROR(H17/G17,"-%")</f>
        <v>0.4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"/>
      <c r="B18" s="142"/>
      <c r="C18" s="140"/>
      <c r="D18" s="113"/>
      <c r="E18" s="119" t="s">
        <v>11</v>
      </c>
      <c r="F18" s="120"/>
      <c r="G18" s="40">
        <f xml:space="preserve"> SUM(G17)</f>
        <v>600000</v>
      </c>
      <c r="H18" s="50">
        <f>SUM(H17)</f>
        <v>240000</v>
      </c>
      <c r="I18" s="65">
        <f>IFERROR(H18/G18,"-%")</f>
        <v>0.4</v>
      </c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1"/>
      <c r="B19" s="142"/>
      <c r="C19" s="140"/>
      <c r="D19" s="127" t="s">
        <v>21</v>
      </c>
      <c r="E19" s="26" t="s">
        <v>23</v>
      </c>
      <c r="F19" s="24" t="s">
        <v>22</v>
      </c>
      <c r="G19" s="47">
        <v>250000</v>
      </c>
      <c r="H19" s="51">
        <v>0</v>
      </c>
      <c r="I19" s="58">
        <f>IFERROR(H19/G19,"-%")</f>
        <v>0</v>
      </c>
      <c r="J19" s="101" t="s">
        <v>56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1"/>
      <c r="B20" s="142"/>
      <c r="C20" s="140"/>
      <c r="D20" s="132"/>
      <c r="E20" s="119" t="s">
        <v>11</v>
      </c>
      <c r="F20" s="120"/>
      <c r="G20" s="27">
        <f xml:space="preserve"> SUM(G19)</f>
        <v>250000</v>
      </c>
      <c r="H20" s="50">
        <f>SUM(H19)</f>
        <v>0</v>
      </c>
      <c r="I20" s="65">
        <f>IFERROR(H20/G20,"-%")</f>
        <v>0</v>
      </c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42"/>
      <c r="C21" s="140"/>
      <c r="D21" s="127" t="s">
        <v>24</v>
      </c>
      <c r="E21" s="23" t="s">
        <v>25</v>
      </c>
      <c r="F21" s="29" t="s">
        <v>26</v>
      </c>
      <c r="G21" s="45">
        <v>400000</v>
      </c>
      <c r="H21" s="52">
        <v>401820</v>
      </c>
      <c r="I21" s="58">
        <f>IFERROR(H21/G21,"-%")</f>
        <v>1.0045500000000001</v>
      </c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142"/>
      <c r="C22" s="140"/>
      <c r="D22" s="107"/>
      <c r="E22" s="119" t="s">
        <v>11</v>
      </c>
      <c r="F22" s="120"/>
      <c r="G22" s="27">
        <f t="shared" ref="G22" si="0">SUM(G21)</f>
        <v>400000</v>
      </c>
      <c r="H22" s="50">
        <f>SUM(H21)</f>
        <v>401820</v>
      </c>
      <c r="I22" s="65">
        <f>IFERROR(H22/G22,"-%")</f>
        <v>1.0045500000000001</v>
      </c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"/>
      <c r="B23" s="142"/>
      <c r="C23" s="140"/>
      <c r="D23" s="128" t="s">
        <v>36</v>
      </c>
      <c r="E23" s="23" t="s">
        <v>27</v>
      </c>
      <c r="F23" s="24" t="s">
        <v>39</v>
      </c>
      <c r="G23" s="47">
        <v>160000</v>
      </c>
      <c r="H23" s="51">
        <v>0</v>
      </c>
      <c r="I23" s="58">
        <f>IFERROR(H23/G23,"-%")</f>
        <v>0</v>
      </c>
      <c r="J23" s="102" t="s">
        <v>57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"/>
      <c r="B24" s="142"/>
      <c r="C24" s="140"/>
      <c r="D24" s="133"/>
      <c r="E24" s="121" t="s">
        <v>11</v>
      </c>
      <c r="F24" s="122"/>
      <c r="G24" s="40">
        <f xml:space="preserve"> SUM(G23)</f>
        <v>160000</v>
      </c>
      <c r="H24" s="50">
        <f>SUM(H23)</f>
        <v>0</v>
      </c>
      <c r="I24" s="65">
        <f>IFERROR(H24/G24,"-%")</f>
        <v>0</v>
      </c>
      <c r="J24" s="4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142"/>
      <c r="C25" s="140"/>
      <c r="D25" s="128" t="s">
        <v>37</v>
      </c>
      <c r="E25" s="23" t="s">
        <v>28</v>
      </c>
      <c r="F25" s="24" t="s">
        <v>60</v>
      </c>
      <c r="G25" s="47">
        <v>600000</v>
      </c>
      <c r="H25" s="51">
        <v>694200</v>
      </c>
      <c r="I25" s="58">
        <f>IFERROR(H25/G25,"-%")</f>
        <v>1.157</v>
      </c>
      <c r="J25" s="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142"/>
      <c r="C26" s="140"/>
      <c r="D26" s="107"/>
      <c r="E26" s="121" t="s">
        <v>11</v>
      </c>
      <c r="F26" s="122"/>
      <c r="G26" s="40">
        <f t="shared" ref="G26:H26" si="1">SUM(G25)</f>
        <v>600000</v>
      </c>
      <c r="H26" s="50">
        <f t="shared" si="1"/>
        <v>694200</v>
      </c>
      <c r="I26" s="65">
        <f>IFERROR(H26/G26,"-%")</f>
        <v>1.157</v>
      </c>
      <c r="J26" s="4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142"/>
      <c r="C27" s="140"/>
      <c r="D27" s="127" t="s">
        <v>29</v>
      </c>
      <c r="E27" s="23" t="s">
        <v>30</v>
      </c>
      <c r="F27" s="24" t="s">
        <v>29</v>
      </c>
      <c r="G27" s="47">
        <v>200000</v>
      </c>
      <c r="H27" s="51">
        <v>65700</v>
      </c>
      <c r="I27" s="58">
        <f>IFERROR(H27/G27,"-%")</f>
        <v>0.32850000000000001</v>
      </c>
      <c r="J27" s="2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142"/>
      <c r="C28" s="140"/>
      <c r="D28" s="107"/>
      <c r="E28" s="119" t="s">
        <v>11</v>
      </c>
      <c r="F28" s="120"/>
      <c r="G28" s="27">
        <f t="shared" ref="G28:H28" si="2">SUM(G27)</f>
        <v>200000</v>
      </c>
      <c r="H28" s="50">
        <f t="shared" si="2"/>
        <v>65700</v>
      </c>
      <c r="I28" s="139">
        <f>IFERROR(H28/G28,"-%")</f>
        <v>0.32850000000000001</v>
      </c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142"/>
      <c r="C29" s="141"/>
      <c r="D29" s="123" t="s">
        <v>31</v>
      </c>
      <c r="E29" s="124"/>
      <c r="F29" s="125"/>
      <c r="G29" s="30">
        <f>SUM(G18,G20,G22,G24,G26,G28)</f>
        <v>2210000</v>
      </c>
      <c r="H29" s="53">
        <f>SUM(H18,H20,H22,H24,H26,H28)</f>
        <v>1401720</v>
      </c>
      <c r="I29" s="65">
        <f>IFERROR(H29/G29,"-%")</f>
        <v>0.63426244343891403</v>
      </c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142"/>
      <c r="C30" s="126" t="s">
        <v>47</v>
      </c>
      <c r="D30" s="134" t="s">
        <v>32</v>
      </c>
      <c r="E30" s="26" t="s">
        <v>33</v>
      </c>
      <c r="F30" s="23" t="s">
        <v>34</v>
      </c>
      <c r="G30" s="46">
        <v>80000</v>
      </c>
      <c r="H30" s="54">
        <v>0</v>
      </c>
      <c r="I30" s="41">
        <f t="shared" ref="I30:I31" si="3">IFERROR(H30/G30,"-%")</f>
        <v>0</v>
      </c>
      <c r="J30" s="96" t="s">
        <v>58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142"/>
      <c r="C31" s="111"/>
      <c r="D31" s="107"/>
      <c r="E31" s="114" t="s">
        <v>11</v>
      </c>
      <c r="F31" s="115"/>
      <c r="G31" s="71">
        <f t="shared" ref="G31:H31" si="4">SUM(G30)</f>
        <v>80000</v>
      </c>
      <c r="H31" s="72">
        <f t="shared" si="4"/>
        <v>0</v>
      </c>
      <c r="I31" s="65">
        <f>IFERROR(H31/G31,"-%")</f>
        <v>0</v>
      </c>
      <c r="J31" s="3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42"/>
      <c r="C32" s="111"/>
      <c r="D32" s="135" t="s">
        <v>48</v>
      </c>
      <c r="E32" s="74" t="s">
        <v>49</v>
      </c>
      <c r="F32" s="75" t="s">
        <v>48</v>
      </c>
      <c r="G32" s="46">
        <v>222222</v>
      </c>
      <c r="H32" s="54">
        <v>230768</v>
      </c>
      <c r="I32" s="41">
        <f t="shared" ref="I32:I33" si="5">IFERROR(H32/G32,"-%")</f>
        <v>1.0384570384570384</v>
      </c>
      <c r="J32" s="96" t="s">
        <v>51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42"/>
      <c r="C33" s="111"/>
      <c r="D33" s="107"/>
      <c r="E33" s="114" t="s">
        <v>11</v>
      </c>
      <c r="F33" s="115"/>
      <c r="G33" s="71">
        <f t="shared" ref="G33:H33" si="6">SUM(G32)</f>
        <v>222222</v>
      </c>
      <c r="H33" s="72">
        <f t="shared" si="6"/>
        <v>230768</v>
      </c>
      <c r="I33" s="65">
        <f>IFERROR(H33/G33,"-%")</f>
        <v>1.0384570384570384</v>
      </c>
      <c r="J33" s="3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42"/>
      <c r="C34" s="107"/>
      <c r="D34" s="116" t="s">
        <v>31</v>
      </c>
      <c r="E34" s="117"/>
      <c r="F34" s="118"/>
      <c r="G34" s="68">
        <f>SUM(G31,G33)</f>
        <v>302222</v>
      </c>
      <c r="H34" s="55">
        <f>SUM(H31,H33)</f>
        <v>230768</v>
      </c>
      <c r="I34" s="33">
        <f t="shared" ref="I34:I35" si="7">H34/G34</f>
        <v>0.76357114968466888</v>
      </c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5.75" customHeight="1">
      <c r="A35" s="1"/>
      <c r="B35" s="143"/>
      <c r="C35" s="136" t="s">
        <v>59</v>
      </c>
      <c r="D35" s="137"/>
      <c r="E35" s="137"/>
      <c r="F35" s="138"/>
      <c r="G35" s="36">
        <f>SUM(G29,G34)</f>
        <v>2512222</v>
      </c>
      <c r="H35" s="56">
        <f>SUM(H34,H29)</f>
        <v>1632488</v>
      </c>
      <c r="I35" s="37">
        <f t="shared" si="7"/>
        <v>0.64981836796270398</v>
      </c>
      <c r="J35" s="38" t="s">
        <v>35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79" t="s">
        <v>14</v>
      </c>
      <c r="G41" s="80" t="s">
        <v>52</v>
      </c>
      <c r="H41" s="97" t="s">
        <v>53</v>
      </c>
      <c r="I41" s="99" t="s">
        <v>55</v>
      </c>
      <c r="J41" s="7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81" t="s">
        <v>0</v>
      </c>
      <c r="G42" s="77">
        <f>G13</f>
        <v>3063886</v>
      </c>
      <c r="H42" s="77">
        <f>H13</f>
        <v>2175606</v>
      </c>
      <c r="I42" s="82">
        <f t="shared" ref="I42:I43" si="8">H42/G42</f>
        <v>0.71008059699349124</v>
      </c>
      <c r="J42" s="7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81" t="s">
        <v>15</v>
      </c>
      <c r="G43" s="77">
        <f>G35</f>
        <v>2512222</v>
      </c>
      <c r="H43" s="77">
        <f>H35</f>
        <v>1632488</v>
      </c>
      <c r="I43" s="82">
        <f t="shared" si="8"/>
        <v>0.64981836796270398</v>
      </c>
      <c r="J43" s="7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83" t="s">
        <v>42</v>
      </c>
      <c r="G44" s="84">
        <f t="shared" ref="G44:H44" si="9">G42-G43</f>
        <v>551664</v>
      </c>
      <c r="H44" s="84">
        <f t="shared" si="9"/>
        <v>543118</v>
      </c>
      <c r="I44" s="95">
        <f>IFERROR(H44/G44,"-%")</f>
        <v>0.98450868644682266</v>
      </c>
      <c r="J44" s="7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thickBot="1">
      <c r="A45" s="1"/>
      <c r="B45" s="1"/>
      <c r="C45" s="1"/>
      <c r="D45" s="1"/>
      <c r="E45" s="1"/>
      <c r="F45" s="85"/>
      <c r="G45" s="85"/>
      <c r="H45" s="85"/>
      <c r="I45" s="86"/>
      <c r="J45" s="7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thickBot="1">
      <c r="A46" s="1"/>
      <c r="B46" s="1"/>
      <c r="C46" s="1"/>
      <c r="D46" s="1"/>
      <c r="E46" s="1"/>
      <c r="F46" s="87" t="s">
        <v>8</v>
      </c>
      <c r="G46" s="88" t="s">
        <v>54</v>
      </c>
      <c r="H46" s="98" t="s">
        <v>53</v>
      </c>
      <c r="I46" s="100" t="s">
        <v>55</v>
      </c>
      <c r="J46" s="7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thickBot="1">
      <c r="A47" s="1"/>
      <c r="B47" s="1"/>
      <c r="C47" s="1"/>
      <c r="D47" s="1"/>
      <c r="E47" s="1"/>
      <c r="F47" s="81" t="s">
        <v>0</v>
      </c>
      <c r="G47" s="89">
        <f>G8</f>
        <v>773886</v>
      </c>
      <c r="H47" s="89">
        <f>G8</f>
        <v>773886</v>
      </c>
      <c r="I47" s="90">
        <f>G47/H47</f>
        <v>1</v>
      </c>
      <c r="J47" s="7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thickBot="1">
      <c r="A48" s="1"/>
      <c r="B48" s="1"/>
      <c r="C48" s="1"/>
      <c r="D48" s="1"/>
      <c r="E48" s="1"/>
      <c r="F48" s="81" t="s">
        <v>15</v>
      </c>
      <c r="G48" s="89">
        <f>G33</f>
        <v>222222</v>
      </c>
      <c r="H48" s="89">
        <f>H34</f>
        <v>230768</v>
      </c>
      <c r="I48" s="91">
        <f>IFERROR(H48/G48,"-%")</f>
        <v>1.0384570384570384</v>
      </c>
      <c r="J48" s="7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thickBot="1">
      <c r="A49" s="1"/>
      <c r="B49" s="1"/>
      <c r="C49" s="1"/>
      <c r="D49" s="1"/>
      <c r="E49" s="1"/>
      <c r="F49" s="83" t="s">
        <v>42</v>
      </c>
      <c r="G49" s="92">
        <f>G47-G48</f>
        <v>551664</v>
      </c>
      <c r="H49" s="92">
        <f>H47-H48</f>
        <v>543118</v>
      </c>
      <c r="I49" s="95">
        <f>IFERROR(H49/G49,"-%")</f>
        <v>0.98450868644682266</v>
      </c>
      <c r="J49" s="7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thickBot="1">
      <c r="A50" s="1"/>
      <c r="B50" s="1"/>
      <c r="C50" s="1"/>
      <c r="D50" s="1"/>
      <c r="E50" s="1"/>
      <c r="F50" s="93"/>
      <c r="G50" s="93"/>
      <c r="H50" s="93"/>
      <c r="I50" s="93"/>
      <c r="J50" s="7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thickBot="1">
      <c r="A51" s="1"/>
      <c r="B51" s="1"/>
      <c r="C51" s="1"/>
      <c r="D51" s="1"/>
      <c r="E51" s="1"/>
      <c r="F51" s="79" t="s">
        <v>43</v>
      </c>
      <c r="G51" s="88" t="s">
        <v>52</v>
      </c>
      <c r="H51" s="88" t="s">
        <v>53</v>
      </c>
      <c r="I51" s="100" t="s">
        <v>55</v>
      </c>
      <c r="J51" s="7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thickBot="1">
      <c r="A52" s="1"/>
      <c r="B52" s="1"/>
      <c r="C52" s="1"/>
      <c r="D52" s="1"/>
      <c r="E52" s="1"/>
      <c r="F52" s="81" t="s">
        <v>0</v>
      </c>
      <c r="G52" s="89">
        <f>G10+G31</f>
        <v>2370000</v>
      </c>
      <c r="H52" s="89">
        <f>H10</f>
        <v>1401720</v>
      </c>
      <c r="I52" s="91">
        <f>IFERROR(H52/G52,"-%")</f>
        <v>0.59144303797468356</v>
      </c>
      <c r="J52" s="7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thickBot="1">
      <c r="A53" s="1"/>
      <c r="B53" s="1"/>
      <c r="C53" s="1"/>
      <c r="D53" s="1"/>
      <c r="E53" s="1"/>
      <c r="F53" s="81" t="s">
        <v>15</v>
      </c>
      <c r="G53" s="89">
        <f>G30+G29</f>
        <v>2290000</v>
      </c>
      <c r="H53" s="89">
        <f>H10</f>
        <v>1401720</v>
      </c>
      <c r="I53" s="91">
        <f>IFERROR(H53/G53,"-%")</f>
        <v>0.61210480349344976</v>
      </c>
      <c r="J53" s="7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thickBot="1">
      <c r="A54" s="1"/>
      <c r="B54" s="1"/>
      <c r="C54" s="1"/>
      <c r="D54" s="1"/>
      <c r="E54" s="1"/>
      <c r="F54" s="83" t="s">
        <v>42</v>
      </c>
      <c r="G54" s="92">
        <f>G52-G53</f>
        <v>80000</v>
      </c>
      <c r="H54" s="92">
        <f>H52-H53</f>
        <v>0</v>
      </c>
      <c r="I54" s="95">
        <f>IFERROR(H54/G54,"-%")</f>
        <v>0</v>
      </c>
      <c r="J54" s="7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thickBot="1">
      <c r="A55" s="1"/>
      <c r="B55" s="1"/>
      <c r="C55" s="1"/>
      <c r="D55" s="1"/>
      <c r="E55" s="1"/>
      <c r="F55" s="93"/>
      <c r="G55" s="93"/>
      <c r="H55" s="93"/>
      <c r="I55" s="94"/>
      <c r="J55" s="7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thickBot="1">
      <c r="A56" s="1"/>
      <c r="B56" s="1"/>
      <c r="C56" s="1"/>
      <c r="D56" s="1"/>
      <c r="E56" s="1"/>
      <c r="F56" s="79" t="s">
        <v>13</v>
      </c>
      <c r="G56" s="88" t="s">
        <v>52</v>
      </c>
      <c r="H56" s="88" t="s">
        <v>53</v>
      </c>
      <c r="I56" s="100" t="s">
        <v>55</v>
      </c>
      <c r="J56" s="7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thickBot="1">
      <c r="A57" s="1"/>
      <c r="B57" s="1"/>
      <c r="C57" s="1"/>
      <c r="D57" s="1"/>
      <c r="E57" s="1"/>
      <c r="F57" s="81" t="s">
        <v>0</v>
      </c>
      <c r="G57" s="89" t="s">
        <v>50</v>
      </c>
      <c r="H57" s="89" t="s">
        <v>50</v>
      </c>
      <c r="I57" s="91" t="str">
        <f>IFERROR(H57/G57,"-%")</f>
        <v>-%</v>
      </c>
      <c r="J57" s="7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thickBot="1">
      <c r="A58" s="1"/>
      <c r="B58" s="1"/>
      <c r="C58" s="1"/>
      <c r="D58" s="1"/>
      <c r="E58" s="1"/>
      <c r="F58" s="81" t="s">
        <v>15</v>
      </c>
      <c r="G58" s="89" t="s">
        <v>50</v>
      </c>
      <c r="H58" s="89" t="s">
        <v>50</v>
      </c>
      <c r="I58" s="91" t="str">
        <f>IFERROR(H58/G58,"-%")</f>
        <v>-%</v>
      </c>
      <c r="J58" s="7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thickBot="1">
      <c r="A59" s="1"/>
      <c r="B59" s="1"/>
      <c r="C59" s="1"/>
      <c r="D59" s="1"/>
      <c r="E59" s="1"/>
      <c r="F59" s="83" t="s">
        <v>42</v>
      </c>
      <c r="G59" s="92" t="s">
        <v>50</v>
      </c>
      <c r="H59" s="92" t="s">
        <v>50</v>
      </c>
      <c r="I59" s="95" t="str">
        <f>IFERROR(H59/G59,"-%")</f>
        <v>-%</v>
      </c>
      <c r="J59" s="7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thickBot="1">
      <c r="A60" s="1"/>
      <c r="B60" s="1"/>
      <c r="C60" s="1"/>
      <c r="D60" s="1"/>
      <c r="E60" s="1"/>
      <c r="F60" s="1"/>
      <c r="G60" s="1"/>
      <c r="H60" s="1"/>
      <c r="I60" s="1"/>
      <c r="J60" s="7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/>
    <row r="246" spans="1:28" ht="15.75" customHeight="1"/>
    <row r="247" spans="1:28" ht="15.75" customHeight="1"/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9">
    <mergeCell ref="D30:D31"/>
    <mergeCell ref="D32:D33"/>
    <mergeCell ref="B15:J15"/>
    <mergeCell ref="D17:D18"/>
    <mergeCell ref="D19:D20"/>
    <mergeCell ref="D23:D24"/>
    <mergeCell ref="D27:D28"/>
    <mergeCell ref="B17:B35"/>
    <mergeCell ref="E31:F31"/>
    <mergeCell ref="D34:F34"/>
    <mergeCell ref="C35:F35"/>
    <mergeCell ref="E18:F18"/>
    <mergeCell ref="E20:F20"/>
    <mergeCell ref="E22:F22"/>
    <mergeCell ref="E24:F24"/>
    <mergeCell ref="E26:F26"/>
    <mergeCell ref="E28:F28"/>
    <mergeCell ref="D29:F29"/>
    <mergeCell ref="C17:C29"/>
    <mergeCell ref="C30:C34"/>
    <mergeCell ref="D21:D22"/>
    <mergeCell ref="D25:D26"/>
    <mergeCell ref="E33:F33"/>
    <mergeCell ref="D3:J3"/>
    <mergeCell ref="E11:E12"/>
    <mergeCell ref="E13:F13"/>
    <mergeCell ref="D5:D13"/>
    <mergeCell ref="E5:E8"/>
    <mergeCell ref="E9:E10"/>
  </mergeCells>
  <phoneticPr fontId="8" type="noConversion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김유환</dc:creator>
  <cp:lastModifiedBy>PR</cp:lastModifiedBy>
  <dcterms:created xsi:type="dcterms:W3CDTF">2021-04-28T02:06:17Z</dcterms:created>
  <dcterms:modified xsi:type="dcterms:W3CDTF">2022-09-04T04:03:24Z</dcterms:modified>
</cp:coreProperties>
</file>