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C:\Users\4570y\OneDrive\바탕 화면\"/>
    </mc:Choice>
  </mc:AlternateContent>
  <xr:revisionPtr revIDLastSave="0" documentId="13_ncr:1_{BDECF3D8-3A21-4EC5-88B6-4FD4761F7766}" xr6:coauthVersionLast="36" xr6:coauthVersionMax="36" xr10:uidLastSave="{00000000-0000-0000-0000-000000000000}"/>
  <bookViews>
    <workbookView xWindow="0" yWindow="0" windowWidth="28800" windowHeight="11520" xr2:uid="{00000000-000D-0000-FFFF-FFFF00000000}"/>
  </bookViews>
  <sheets>
    <sheet name="기층 기구" sheetId="1" r:id="rId1"/>
    <sheet name="중앙회계 지원 대상 기구" sheetId="2" r:id="rId2"/>
  </sheets>
  <calcPr calcId="191029"/>
  <extLst>
    <ext uri="GoogleSheetsCustomDataVersion1">
      <go:sheetsCustomData xmlns:go="http://customooxmlschemas.google.com/" r:id="rId6" roundtripDataSignature="AMtx7miSH/IHrPcUow9VXRDGw99UXVgFpQ=="/>
    </ext>
  </extLst>
</workbook>
</file>

<file path=xl/calcChain.xml><?xml version="1.0" encoding="utf-8"?>
<calcChain xmlns="http://schemas.openxmlformats.org/spreadsheetml/2006/main">
  <c r="I85" i="2" l="1"/>
  <c r="J85" i="2" s="1"/>
  <c r="H85" i="2"/>
  <c r="I80" i="2"/>
  <c r="J80" i="2" s="1"/>
  <c r="H80" i="2"/>
  <c r="I75" i="2"/>
  <c r="J75" i="2" s="1"/>
  <c r="H75" i="2"/>
  <c r="I58" i="2"/>
  <c r="J58" i="2" s="1"/>
  <c r="H58" i="2"/>
  <c r="H59" i="2" s="1"/>
  <c r="H67" i="2" s="1"/>
  <c r="J57" i="2"/>
  <c r="I56" i="2"/>
  <c r="I55" i="2"/>
  <c r="H55" i="2"/>
  <c r="H56" i="2" s="1"/>
  <c r="J54" i="2"/>
  <c r="J53" i="2"/>
  <c r="J52" i="2"/>
  <c r="J51" i="2"/>
  <c r="I49" i="2"/>
  <c r="J49" i="2" s="1"/>
  <c r="H49" i="2"/>
  <c r="J48" i="2"/>
  <c r="J47" i="2"/>
  <c r="J46" i="2"/>
  <c r="J45" i="2"/>
  <c r="J44" i="2"/>
  <c r="I44" i="2"/>
  <c r="I50" i="2" s="1"/>
  <c r="H44" i="2"/>
  <c r="H50" i="2" s="1"/>
  <c r="J42" i="2"/>
  <c r="I41" i="2"/>
  <c r="I40" i="2"/>
  <c r="J40" i="2" s="1"/>
  <c r="H40" i="2"/>
  <c r="J39" i="2"/>
  <c r="J38" i="2"/>
  <c r="J37" i="2"/>
  <c r="J36" i="2"/>
  <c r="I36" i="2"/>
  <c r="H36" i="2"/>
  <c r="H41" i="2" s="1"/>
  <c r="J35" i="2"/>
  <c r="J34" i="2"/>
  <c r="J33" i="2"/>
  <c r="I32" i="2"/>
  <c r="H32" i="2"/>
  <c r="I31" i="2"/>
  <c r="J31" i="2" s="1"/>
  <c r="J30" i="2"/>
  <c r="I29" i="2"/>
  <c r="J29" i="2" s="1"/>
  <c r="H29" i="2"/>
  <c r="J28" i="2"/>
  <c r="J27" i="2"/>
  <c r="I22" i="2"/>
  <c r="J22" i="2" s="1"/>
  <c r="H22" i="2"/>
  <c r="H23" i="2" s="1"/>
  <c r="H66" i="2" s="1"/>
  <c r="H68" i="2" s="1"/>
  <c r="J21" i="2"/>
  <c r="J20" i="2"/>
  <c r="J19" i="2"/>
  <c r="I18" i="2"/>
  <c r="I79" i="2" s="1"/>
  <c r="H18" i="2"/>
  <c r="H79" i="2" s="1"/>
  <c r="H81" i="2" s="1"/>
  <c r="J17" i="2"/>
  <c r="J16" i="2"/>
  <c r="J15" i="2"/>
  <c r="J14" i="2"/>
  <c r="J13" i="2"/>
  <c r="I12" i="2"/>
  <c r="I74" i="2" s="1"/>
  <c r="H12" i="2"/>
  <c r="H74" i="2" s="1"/>
  <c r="H76" i="2" s="1"/>
  <c r="J11" i="2"/>
  <c r="J10" i="2"/>
  <c r="J9" i="2"/>
  <c r="J8" i="2"/>
  <c r="J7" i="2"/>
  <c r="J6" i="2"/>
  <c r="J5" i="2"/>
  <c r="I45" i="1"/>
  <c r="J45" i="1" s="1"/>
  <c r="H45" i="1"/>
  <c r="I40" i="1"/>
  <c r="J40" i="1" s="1"/>
  <c r="H40" i="1"/>
  <c r="I35" i="1"/>
  <c r="J35" i="1" s="1"/>
  <c r="H35" i="1"/>
  <c r="J27" i="1"/>
  <c r="I27" i="1"/>
  <c r="J19" i="1"/>
  <c r="I18" i="1"/>
  <c r="J18" i="1" s="1"/>
  <c r="J17" i="1"/>
  <c r="I12" i="1"/>
  <c r="J12" i="1" s="1"/>
  <c r="H12" i="1"/>
  <c r="H44" i="1" s="1"/>
  <c r="H46" i="1" s="1"/>
  <c r="J11" i="1"/>
  <c r="J10" i="1"/>
  <c r="J9" i="1"/>
  <c r="I9" i="1"/>
  <c r="I39" i="1" s="1"/>
  <c r="H9" i="1"/>
  <c r="H39" i="1" s="1"/>
  <c r="H41" i="1" s="1"/>
  <c r="J8" i="1"/>
  <c r="I7" i="1"/>
  <c r="I13" i="1" s="1"/>
  <c r="H7" i="1"/>
  <c r="H34" i="1" s="1"/>
  <c r="H36" i="1" s="1"/>
  <c r="J6" i="1"/>
  <c r="J5" i="1"/>
  <c r="I26" i="1" l="1"/>
  <c r="H60" i="2"/>
  <c r="I41" i="1"/>
  <c r="J39" i="1"/>
  <c r="J50" i="2"/>
  <c r="I81" i="2"/>
  <c r="J79" i="2"/>
  <c r="I76" i="2"/>
  <c r="J76" i="2" s="1"/>
  <c r="J74" i="2"/>
  <c r="J41" i="2"/>
  <c r="J56" i="2"/>
  <c r="J7" i="1"/>
  <c r="H13" i="1"/>
  <c r="H26" i="1" s="1"/>
  <c r="H28" i="1" s="1"/>
  <c r="I34" i="1"/>
  <c r="I44" i="1"/>
  <c r="J12" i="2"/>
  <c r="J18" i="2"/>
  <c r="I23" i="2"/>
  <c r="J55" i="2"/>
  <c r="H84" i="2"/>
  <c r="H86" i="2" s="1"/>
  <c r="I59" i="2"/>
  <c r="I84" i="2"/>
  <c r="J32" i="2"/>
  <c r="I86" i="2" l="1"/>
  <c r="J84" i="2"/>
  <c r="I28" i="1"/>
  <c r="J28" i="1" s="1"/>
  <c r="J26" i="1"/>
  <c r="I36" i="1"/>
  <c r="J36" i="1" s="1"/>
  <c r="J34" i="1"/>
  <c r="I67" i="2"/>
  <c r="J67" i="2" s="1"/>
  <c r="J59" i="2"/>
  <c r="I66" i="2"/>
  <c r="J23" i="2"/>
  <c r="I60" i="2"/>
  <c r="J60" i="2" s="1"/>
  <c r="I46" i="1"/>
  <c r="J44" i="1"/>
  <c r="J13" i="1"/>
  <c r="I68" i="2" l="1"/>
  <c r="J68" i="2" s="1"/>
  <c r="J66" i="2"/>
</calcChain>
</file>

<file path=xl/sharedStrings.xml><?xml version="1.0" encoding="utf-8"?>
<sst xmlns="http://schemas.openxmlformats.org/spreadsheetml/2006/main" count="436" uniqueCount="107">
  <si>
    <t>수입</t>
  </si>
  <si>
    <t>기구명</t>
  </si>
  <si>
    <t>출처</t>
  </si>
  <si>
    <t>항목</t>
  </si>
  <si>
    <t>코드</t>
  </si>
  <si>
    <t>전년도 동분기 결산</t>
  </si>
  <si>
    <t>당해년도 예산</t>
  </si>
  <si>
    <t>비율</t>
  </si>
  <si>
    <t>비고</t>
  </si>
  <si>
    <t>KAIST 생명화학공학과 학생회</t>
  </si>
  <si>
    <t>학생</t>
  </si>
  <si>
    <r>
      <rPr>
        <sz val="10"/>
        <color theme="1"/>
        <rFont val="Arial"/>
      </rPr>
      <t>기층</t>
    </r>
    <r>
      <rPr>
        <sz val="10"/>
        <color theme="1"/>
        <rFont val="맑은 고딕"/>
        <family val="3"/>
        <charset val="129"/>
      </rPr>
      <t xml:space="preserve"> 예산 이월금</t>
    </r>
  </si>
  <si>
    <t>AA</t>
  </si>
  <si>
    <t>-</t>
  </si>
  <si>
    <r>
      <rPr>
        <sz val="10"/>
        <color theme="1"/>
        <rFont val="Arial"/>
      </rPr>
      <t>동분기</t>
    </r>
    <r>
      <rPr>
        <sz val="10"/>
        <color theme="1"/>
        <rFont val="맑은 고딕"/>
        <family val="3"/>
        <charset val="129"/>
      </rPr>
      <t xml:space="preserve"> 예산안 작성 기록 없음</t>
    </r>
  </si>
  <si>
    <t>과비 이월금</t>
  </si>
  <si>
    <t>AB</t>
  </si>
  <si>
    <r>
      <rPr>
        <sz val="10"/>
        <color theme="1"/>
        <rFont val="Arial"/>
      </rPr>
      <t>동분기</t>
    </r>
    <r>
      <rPr>
        <sz val="10"/>
        <color theme="1"/>
        <rFont val="맑은 고딕"/>
        <family val="3"/>
        <charset val="129"/>
      </rPr>
      <t xml:space="preserve"> 예산안 작성 기록 없음</t>
    </r>
  </si>
  <si>
    <t>계</t>
  </si>
  <si>
    <t>본회계</t>
  </si>
  <si>
    <t>전반기이월금</t>
  </si>
  <si>
    <t>BA</t>
  </si>
  <si>
    <r>
      <rPr>
        <sz val="10"/>
        <color theme="1"/>
        <rFont val="Arial"/>
      </rPr>
      <t>동분기</t>
    </r>
    <r>
      <rPr>
        <sz val="10"/>
        <color theme="1"/>
        <rFont val="맑은 고딕"/>
        <family val="3"/>
        <charset val="129"/>
      </rPr>
      <t xml:space="preserve"> 예산안 작성 기록 없음</t>
    </r>
  </si>
  <si>
    <t>자치</t>
  </si>
  <si>
    <r>
      <rPr>
        <sz val="10"/>
        <color theme="1"/>
        <rFont val="Arial"/>
      </rPr>
      <t>전반기</t>
    </r>
    <r>
      <rPr>
        <sz val="10"/>
        <color theme="1"/>
        <rFont val="맑은 고딕"/>
        <family val="3"/>
        <charset val="129"/>
      </rPr>
      <t xml:space="preserve"> 이월금</t>
    </r>
  </si>
  <si>
    <t>CA</t>
  </si>
  <si>
    <r>
      <rPr>
        <sz val="10"/>
        <color theme="1"/>
        <rFont val="Arial"/>
      </rPr>
      <t>동분기</t>
    </r>
    <r>
      <rPr>
        <sz val="10"/>
        <color theme="1"/>
        <rFont val="맑은 고딕"/>
        <family val="3"/>
        <charset val="129"/>
      </rPr>
      <t xml:space="preserve"> 예산안 작성 기록 없음</t>
    </r>
  </si>
  <si>
    <t>이자</t>
  </si>
  <si>
    <t>CB</t>
  </si>
  <si>
    <r>
      <rPr>
        <sz val="10"/>
        <color theme="1"/>
        <rFont val="Arial"/>
      </rPr>
      <t>동분기</t>
    </r>
    <r>
      <rPr>
        <sz val="10"/>
        <color theme="1"/>
        <rFont val="맑은 고딕"/>
        <family val="3"/>
        <charset val="129"/>
      </rPr>
      <t xml:space="preserve"> 예산안 작성 기록 없음</t>
    </r>
  </si>
  <si>
    <t>총계</t>
  </si>
  <si>
    <t>지출</t>
  </si>
  <si>
    <t>담당</t>
  </si>
  <si>
    <t>소항목</t>
  </si>
  <si>
    <t>세부항목</t>
  </si>
  <si>
    <t>당해연도 예산</t>
  </si>
  <si>
    <t xml:space="preserve">비고 </t>
  </si>
  <si>
    <r>
      <rPr>
        <sz val="10"/>
        <color theme="1"/>
        <rFont val="Arial"/>
      </rPr>
      <t xml:space="preserve">KAIST </t>
    </r>
    <r>
      <rPr>
        <sz val="10"/>
        <color theme="1"/>
        <rFont val="맑은 고딕"/>
        <family val="3"/>
        <charset val="129"/>
      </rPr>
      <t>생명화학공학과 학생회</t>
    </r>
  </si>
  <si>
    <r>
      <rPr>
        <sz val="10"/>
        <color theme="1"/>
        <rFont val="Arial"/>
      </rPr>
      <t>해당</t>
    </r>
    <r>
      <rPr>
        <sz val="10"/>
        <color theme="1"/>
        <rFont val="맑은 고딕"/>
        <family val="3"/>
        <charset val="129"/>
      </rPr>
      <t xml:space="preserve"> 없음</t>
    </r>
  </si>
  <si>
    <t>해당 없음</t>
  </si>
  <si>
    <t>합계</t>
  </si>
  <si>
    <r>
      <rPr>
        <sz val="10"/>
        <color rgb="FF000000"/>
        <rFont val="Arial"/>
      </rPr>
      <t>해당</t>
    </r>
    <r>
      <rPr>
        <sz val="10"/>
        <color rgb="FF000000"/>
        <rFont val="맑은 고딕"/>
        <family val="3"/>
        <charset val="129"/>
      </rPr>
      <t xml:space="preserve"> 분기 예산 집행 계획 없음</t>
    </r>
  </si>
  <si>
    <t>동분기 예산안 작성 기록 없음</t>
  </si>
  <si>
    <t>전년도</t>
  </si>
  <si>
    <t>당해년도</t>
  </si>
  <si>
    <t>전년도 대비</t>
  </si>
  <si>
    <t>잔액</t>
  </si>
  <si>
    <t>겨울학기 이월금</t>
  </si>
  <si>
    <t>작성 예시</t>
  </si>
  <si>
    <t>중앙회계 지원금</t>
  </si>
  <si>
    <t>필수 기입 항목</t>
  </si>
  <si>
    <t>학생 이월금</t>
  </si>
  <si>
    <t>격려금</t>
  </si>
  <si>
    <t>AC</t>
  </si>
  <si>
    <t>예금결산이자</t>
  </si>
  <si>
    <t>AD</t>
  </si>
  <si>
    <t>학교 지원금</t>
  </si>
  <si>
    <t>광고 수익금</t>
  </si>
  <si>
    <t>자치 이월금</t>
  </si>
  <si>
    <t>단체장</t>
  </si>
  <si>
    <t>예시) 회의비</t>
  </si>
  <si>
    <t>회의비</t>
  </si>
  <si>
    <t>A1</t>
  </si>
  <si>
    <t>*재정의 출처에 따른 사업 수혜 대상자(Ex. 학생회비/과비 납부자) 필수 기입</t>
  </si>
  <si>
    <t>회의 출장비</t>
  </si>
  <si>
    <t>A2</t>
  </si>
  <si>
    <t>B1</t>
  </si>
  <si>
    <t>부서1</t>
  </si>
  <si>
    <t>예시) 개별연구 교류행사</t>
  </si>
  <si>
    <t>예시) 피자</t>
  </si>
  <si>
    <t>C1</t>
  </si>
  <si>
    <t>예시) 추첨상품</t>
  </si>
  <si>
    <t>C2</t>
  </si>
  <si>
    <t>예시) 문화상품권</t>
  </si>
  <si>
    <t>C3</t>
  </si>
  <si>
    <t>예시) 학생회 LT</t>
  </si>
  <si>
    <t>예시) 식대비용</t>
  </si>
  <si>
    <t>D1</t>
  </si>
  <si>
    <t>예시) 교통비</t>
  </si>
  <si>
    <t>D2</t>
  </si>
  <si>
    <t>예시) 숙소비</t>
  </si>
  <si>
    <t>D3</t>
  </si>
  <si>
    <t>부서2</t>
  </si>
  <si>
    <t>사업명1</t>
  </si>
  <si>
    <t>세부항목1</t>
  </si>
  <si>
    <t>E1</t>
  </si>
  <si>
    <t>예시) 사업수혜자: 과비 납부자</t>
  </si>
  <si>
    <t>세부항목1 예비비</t>
  </si>
  <si>
    <t>E2</t>
  </si>
  <si>
    <t>※ 예비비는 세부항목의 10% 이하</t>
  </si>
  <si>
    <t>사업명2</t>
  </si>
  <si>
    <t>F1</t>
  </si>
  <si>
    <t>예시) 사업수혜자: 학생회비 납부자</t>
  </si>
  <si>
    <t>F2</t>
  </si>
  <si>
    <t>세부항목2</t>
  </si>
  <si>
    <t>F3</t>
  </si>
  <si>
    <t>세부항목2 예비비</t>
  </si>
  <si>
    <t>F4</t>
  </si>
  <si>
    <t>부서3</t>
  </si>
  <si>
    <t>G1</t>
  </si>
  <si>
    <t>G2</t>
  </si>
  <si>
    <t>G3</t>
  </si>
  <si>
    <t>G4</t>
  </si>
  <si>
    <t>부서4</t>
  </si>
  <si>
    <t>H1</t>
  </si>
  <si>
    <t>전체 대항목 총계</t>
  </si>
  <si>
    <t>.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</si>
</sst>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13">
    <font>
      <sz val="10"/>
      <color rgb="FF000000"/>
      <name val="Calibri"/>
      <scheme val="minor"/>
    </font>
    <font>
      <sz val="10"/>
      <color rgb="FF000000"/>
      <name val="Arial"/>
    </font>
    <font>
      <b/>
      <sz val="10"/>
      <color rgb="FF000000"/>
      <name val="Arial"/>
    </font>
    <font>
      <sz val="10"/>
      <name val="Calibri"/>
    </font>
    <font>
      <sz val="10"/>
      <color theme="1"/>
      <name val="Arial"/>
    </font>
    <font>
      <i/>
      <sz val="10"/>
      <color rgb="FF000000"/>
      <name val="Arial"/>
    </font>
    <font>
      <sz val="10"/>
      <color rgb="FF000000"/>
      <name val="Malgun Gothic"/>
      <family val="3"/>
      <charset val="129"/>
    </font>
    <font>
      <sz val="10"/>
      <color theme="1"/>
      <name val="Malgun Gothic"/>
      <family val="3"/>
      <charset val="129"/>
    </font>
    <font>
      <i/>
      <sz val="10"/>
      <color rgb="FFB7B7B7"/>
      <name val="Arial"/>
    </font>
    <font>
      <sz val="10"/>
      <color theme="1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8"/>
      <name val="Calibri"/>
      <family val="3"/>
      <charset val="129"/>
      <scheme val="minor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 wrapText="1"/>
    </xf>
    <xf numFmtId="10" fontId="1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 wrapText="1"/>
    </xf>
    <xf numFmtId="10" fontId="2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/>
    </xf>
    <xf numFmtId="176" fontId="2" fillId="3" borderId="5" xfId="0" applyNumberFormat="1" applyFont="1" applyFill="1" applyBorder="1" applyAlignment="1">
      <alignment horizontal="center"/>
    </xf>
    <xf numFmtId="176" fontId="2" fillId="3" borderId="5" xfId="0" applyNumberFormat="1" applyFont="1" applyFill="1" applyBorder="1" applyAlignment="1">
      <alignment horizontal="center" vertical="center"/>
    </xf>
    <xf numFmtId="10" fontId="2" fillId="3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0" fontId="2" fillId="0" borderId="9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8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76" fontId="2" fillId="4" borderId="10" xfId="0" applyNumberFormat="1" applyFont="1" applyFill="1" applyBorder="1" applyAlignment="1">
      <alignment horizontal="center" vertical="center"/>
    </xf>
    <xf numFmtId="10" fontId="2" fillId="4" borderId="5" xfId="0" applyNumberFormat="1" applyFont="1" applyFill="1" applyBorder="1" applyAlignment="1">
      <alignment horizontal="center" vertical="center"/>
    </xf>
    <xf numFmtId="177" fontId="1" fillId="4" borderId="5" xfId="0" applyNumberFormat="1" applyFont="1" applyFill="1" applyBorder="1" applyAlignment="1">
      <alignment horizontal="center" vertical="center"/>
    </xf>
    <xf numFmtId="178" fontId="2" fillId="3" borderId="5" xfId="0" applyNumberFormat="1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/>
    </xf>
    <xf numFmtId="176" fontId="2" fillId="5" borderId="5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6" borderId="5" xfId="0" applyFont="1" applyFill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176" fontId="2" fillId="7" borderId="5" xfId="0" applyNumberFormat="1" applyFont="1" applyFill="1" applyBorder="1" applyAlignment="1">
      <alignment horizontal="center" vertical="center"/>
    </xf>
    <xf numFmtId="10" fontId="1" fillId="7" borderId="5" xfId="0" applyNumberFormat="1" applyFont="1" applyFill="1" applyBorder="1" applyAlignment="1">
      <alignment horizontal="center" vertical="center"/>
    </xf>
    <xf numFmtId="10" fontId="1" fillId="8" borderId="5" xfId="0" applyNumberFormat="1" applyFont="1" applyFill="1" applyBorder="1" applyAlignment="1">
      <alignment horizontal="center"/>
    </xf>
    <xf numFmtId="10" fontId="1" fillId="7" borderId="5" xfId="0" applyNumberFormat="1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 wrapText="1"/>
    </xf>
    <xf numFmtId="10" fontId="8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177" fontId="1" fillId="0" borderId="5" xfId="0" applyNumberFormat="1" applyFont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177" fontId="1" fillId="2" borderId="5" xfId="0" applyNumberFormat="1" applyFont="1" applyFill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wrapText="1"/>
    </xf>
    <xf numFmtId="176" fontId="1" fillId="0" borderId="4" xfId="0" applyNumberFormat="1" applyFont="1" applyBorder="1" applyAlignment="1">
      <alignment horizontal="center" wrapText="1"/>
    </xf>
    <xf numFmtId="0" fontId="4" fillId="0" borderId="5" xfId="0" applyFont="1" applyBorder="1"/>
    <xf numFmtId="176" fontId="1" fillId="0" borderId="8" xfId="0" applyNumberFormat="1" applyFont="1" applyBorder="1" applyAlignment="1">
      <alignment horizontal="center" wrapText="1"/>
    </xf>
    <xf numFmtId="176" fontId="1" fillId="0" borderId="9" xfId="0" applyNumberFormat="1" applyFont="1" applyBorder="1" applyAlignment="1">
      <alignment horizontal="center" wrapText="1"/>
    </xf>
    <xf numFmtId="176" fontId="1" fillId="8" borderId="10" xfId="0" applyNumberFormat="1" applyFont="1" applyFill="1" applyBorder="1" applyAlignment="1">
      <alignment horizontal="center" vertical="center"/>
    </xf>
    <xf numFmtId="177" fontId="1" fillId="8" borderId="5" xfId="0" applyNumberFormat="1" applyFont="1" applyFill="1" applyBorder="1" applyAlignment="1">
      <alignment horizontal="center" vertical="center"/>
    </xf>
    <xf numFmtId="176" fontId="1" fillId="8" borderId="5" xfId="0" applyNumberFormat="1" applyFont="1" applyFill="1" applyBorder="1" applyAlignment="1">
      <alignment horizontal="center" vertical="center"/>
    </xf>
    <xf numFmtId="177" fontId="2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178" fontId="1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2" fillId="3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  <xf numFmtId="0" fontId="4" fillId="0" borderId="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176" fontId="2" fillId="4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176" fontId="1" fillId="0" borderId="6" xfId="0" applyNumberFormat="1" applyFont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76" fontId="2" fillId="2" borderId="13" xfId="0" applyNumberFormat="1" applyFont="1" applyFill="1" applyBorder="1" applyAlignment="1">
      <alignment horizontal="center" vertical="center"/>
    </xf>
    <xf numFmtId="0" fontId="3" fillId="0" borderId="14" xfId="0" applyFont="1" applyBorder="1"/>
    <xf numFmtId="0" fontId="3" fillId="0" borderId="15" xfId="0" applyFont="1" applyBorder="1"/>
    <xf numFmtId="176" fontId="1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000"/>
  <sheetViews>
    <sheetView tabSelected="1" workbookViewId="0"/>
  </sheetViews>
  <sheetFormatPr defaultColWidth="14.42578125" defaultRowHeight="15" customHeight="1"/>
  <cols>
    <col min="1" max="1" width="12.5703125" customWidth="1"/>
    <col min="2" max="2" width="16.140625" customWidth="1"/>
    <col min="3" max="3" width="12.5703125" customWidth="1"/>
    <col min="4" max="4" width="22.28515625" customWidth="1"/>
    <col min="5" max="5" width="12.85546875" customWidth="1"/>
    <col min="6" max="6" width="29.140625" customWidth="1"/>
    <col min="7" max="7" width="12.5703125" customWidth="1"/>
    <col min="8" max="8" width="20.28515625" customWidth="1"/>
    <col min="9" max="9" width="13.28515625" customWidth="1"/>
    <col min="10" max="10" width="13.140625" customWidth="1"/>
    <col min="11" max="11" width="27.42578125" customWidth="1"/>
    <col min="12" max="29" width="12.5703125" customWidth="1"/>
  </cols>
  <sheetData>
    <row r="1" spans="1:29" ht="15.75" customHeight="1">
      <c r="A1" s="102" t="s">
        <v>106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1"/>
      <c r="B3" s="1"/>
      <c r="C3" s="2"/>
      <c r="D3" s="89" t="s">
        <v>0</v>
      </c>
      <c r="E3" s="80"/>
      <c r="F3" s="80"/>
      <c r="G3" s="80"/>
      <c r="H3" s="80"/>
      <c r="I3" s="80"/>
      <c r="J3" s="80"/>
      <c r="K3" s="7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4" t="s">
        <v>6</v>
      </c>
      <c r="J4" s="5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>
      <c r="A5" s="1"/>
      <c r="B5" s="1"/>
      <c r="C5" s="2"/>
      <c r="D5" s="90" t="s">
        <v>9</v>
      </c>
      <c r="E5" s="90" t="s">
        <v>10</v>
      </c>
      <c r="F5" s="6" t="s">
        <v>11</v>
      </c>
      <c r="G5" s="7" t="s">
        <v>12</v>
      </c>
      <c r="H5" s="8" t="s">
        <v>13</v>
      </c>
      <c r="I5" s="9">
        <v>739400</v>
      </c>
      <c r="J5" s="10" t="str">
        <f t="shared" ref="J5:J13" si="0">IFERROR(I5/H5,"-%")</f>
        <v>-%</v>
      </c>
      <c r="K5" s="7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>
      <c r="A6" s="1"/>
      <c r="B6" s="1"/>
      <c r="C6" s="2"/>
      <c r="D6" s="83"/>
      <c r="E6" s="83"/>
      <c r="F6" s="11" t="s">
        <v>15</v>
      </c>
      <c r="G6" s="12" t="s">
        <v>16</v>
      </c>
      <c r="H6" s="13" t="s">
        <v>13</v>
      </c>
      <c r="I6" s="9">
        <v>510000</v>
      </c>
      <c r="J6" s="10" t="str">
        <f t="shared" si="0"/>
        <v>-%</v>
      </c>
      <c r="K6" s="7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1"/>
      <c r="B7" s="1"/>
      <c r="C7" s="2"/>
      <c r="D7" s="83"/>
      <c r="E7" s="84"/>
      <c r="F7" s="77" t="s">
        <v>18</v>
      </c>
      <c r="G7" s="78"/>
      <c r="H7" s="14">
        <f t="shared" ref="H7:I7" si="1">SUM(H5:H6)</f>
        <v>0</v>
      </c>
      <c r="I7" s="15">
        <f t="shared" si="1"/>
        <v>1249400</v>
      </c>
      <c r="J7" s="16" t="str">
        <f t="shared" si="0"/>
        <v>-%</v>
      </c>
      <c r="K7" s="1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1"/>
      <c r="B8" s="1"/>
      <c r="C8" s="2"/>
      <c r="D8" s="83"/>
      <c r="E8" s="90" t="s">
        <v>19</v>
      </c>
      <c r="F8" s="18" t="s">
        <v>20</v>
      </c>
      <c r="G8" s="7" t="s">
        <v>21</v>
      </c>
      <c r="H8" s="8" t="s">
        <v>13</v>
      </c>
      <c r="I8" s="19">
        <v>0</v>
      </c>
      <c r="J8" s="10" t="str">
        <f t="shared" si="0"/>
        <v>-%</v>
      </c>
      <c r="K8" s="7" t="s">
        <v>22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1"/>
      <c r="B9" s="1"/>
      <c r="C9" s="2"/>
      <c r="D9" s="83"/>
      <c r="E9" s="84"/>
      <c r="F9" s="77" t="s">
        <v>18</v>
      </c>
      <c r="G9" s="78"/>
      <c r="H9" s="14">
        <f t="shared" ref="H9:I9" si="2">SUM(H8)</f>
        <v>0</v>
      </c>
      <c r="I9" s="14">
        <f t="shared" si="2"/>
        <v>0</v>
      </c>
      <c r="J9" s="16" t="str">
        <f t="shared" si="0"/>
        <v>-%</v>
      </c>
      <c r="K9" s="1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1"/>
      <c r="B10" s="1"/>
      <c r="C10" s="2"/>
      <c r="D10" s="83"/>
      <c r="E10" s="90" t="s">
        <v>23</v>
      </c>
      <c r="F10" s="6" t="s">
        <v>24</v>
      </c>
      <c r="G10" s="7" t="s">
        <v>25</v>
      </c>
      <c r="H10" s="8" t="s">
        <v>13</v>
      </c>
      <c r="I10" s="13">
        <v>1302775</v>
      </c>
      <c r="J10" s="10" t="str">
        <f t="shared" si="0"/>
        <v>-%</v>
      </c>
      <c r="K10" s="7" t="s">
        <v>26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A11" s="1"/>
      <c r="B11" s="1"/>
      <c r="C11" s="2"/>
      <c r="D11" s="83"/>
      <c r="E11" s="83"/>
      <c r="F11" s="11" t="s">
        <v>27</v>
      </c>
      <c r="G11" s="12" t="s">
        <v>28</v>
      </c>
      <c r="H11" s="13" t="s">
        <v>13</v>
      </c>
      <c r="I11" s="9">
        <v>3943</v>
      </c>
      <c r="J11" s="10" t="str">
        <f t="shared" si="0"/>
        <v>-%</v>
      </c>
      <c r="K11" s="7" t="s">
        <v>29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>
      <c r="A12" s="1"/>
      <c r="B12" s="1"/>
      <c r="C12" s="2"/>
      <c r="D12" s="83"/>
      <c r="E12" s="84"/>
      <c r="F12" s="77" t="s">
        <v>18</v>
      </c>
      <c r="G12" s="78"/>
      <c r="H12" s="14">
        <f t="shared" ref="H12:I12" si="3">SUM(H10:H11)</f>
        <v>0</v>
      </c>
      <c r="I12" s="14">
        <f t="shared" si="3"/>
        <v>1306718</v>
      </c>
      <c r="J12" s="16" t="str">
        <f t="shared" si="0"/>
        <v>-%</v>
      </c>
      <c r="K12" s="1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>
      <c r="A13" s="1"/>
      <c r="B13" s="1"/>
      <c r="C13" s="2"/>
      <c r="D13" s="84"/>
      <c r="E13" s="79" t="s">
        <v>30</v>
      </c>
      <c r="F13" s="80"/>
      <c r="G13" s="78"/>
      <c r="H13" s="20">
        <f t="shared" ref="H13:I13" si="4">SUM(H7,H9,H12)</f>
        <v>0</v>
      </c>
      <c r="I13" s="21">
        <f t="shared" si="4"/>
        <v>2556118</v>
      </c>
      <c r="J13" s="22" t="str">
        <f t="shared" si="0"/>
        <v>-%</v>
      </c>
      <c r="K13" s="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>
      <c r="A14" s="1"/>
      <c r="B14" s="1"/>
      <c r="C14" s="1"/>
      <c r="D14" s="1"/>
      <c r="E14" s="1"/>
      <c r="F14" s="1"/>
      <c r="G14" s="1"/>
      <c r="H14" s="24"/>
      <c r="I14" s="2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>
      <c r="A15" s="1"/>
      <c r="B15" s="81" t="s">
        <v>31</v>
      </c>
      <c r="C15" s="80"/>
      <c r="D15" s="80"/>
      <c r="E15" s="80"/>
      <c r="F15" s="80"/>
      <c r="G15" s="80"/>
      <c r="H15" s="80"/>
      <c r="I15" s="80"/>
      <c r="J15" s="80"/>
      <c r="K15" s="7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>
      <c r="A16" s="1"/>
      <c r="B16" s="26" t="s">
        <v>1</v>
      </c>
      <c r="C16" s="27" t="s">
        <v>32</v>
      </c>
      <c r="D16" s="27" t="s">
        <v>33</v>
      </c>
      <c r="E16" s="27" t="s">
        <v>2</v>
      </c>
      <c r="F16" s="27" t="s">
        <v>34</v>
      </c>
      <c r="G16" s="28" t="s">
        <v>4</v>
      </c>
      <c r="H16" s="28" t="s">
        <v>5</v>
      </c>
      <c r="I16" s="28" t="s">
        <v>35</v>
      </c>
      <c r="J16" s="29" t="s">
        <v>7</v>
      </c>
      <c r="K16" s="26" t="s">
        <v>36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>
      <c r="A17" s="1"/>
      <c r="B17" s="82" t="s">
        <v>37</v>
      </c>
      <c r="C17" s="85" t="s">
        <v>38</v>
      </c>
      <c r="D17" s="30" t="s">
        <v>39</v>
      </c>
      <c r="E17" s="86" t="s">
        <v>18</v>
      </c>
      <c r="F17" s="80"/>
      <c r="G17" s="78"/>
      <c r="H17" s="31" t="s">
        <v>13</v>
      </c>
      <c r="I17" s="31">
        <v>0</v>
      </c>
      <c r="J17" s="16" t="str">
        <f t="shared" ref="J17:J19" si="5">IFERROR(I17/H17,"-%")</f>
        <v>-%</v>
      </c>
      <c r="K17" s="3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>
      <c r="A18" s="1"/>
      <c r="B18" s="83"/>
      <c r="C18" s="84"/>
      <c r="D18" s="87" t="s">
        <v>40</v>
      </c>
      <c r="E18" s="80"/>
      <c r="F18" s="80"/>
      <c r="G18" s="78"/>
      <c r="H18" s="33" t="s">
        <v>13</v>
      </c>
      <c r="I18" s="33">
        <f>SUM(I17)</f>
        <v>0</v>
      </c>
      <c r="J18" s="34" t="str">
        <f t="shared" si="5"/>
        <v>-%</v>
      </c>
      <c r="K18" s="35" t="s">
        <v>41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>
      <c r="A19" s="1"/>
      <c r="B19" s="84"/>
      <c r="C19" s="88" t="s">
        <v>30</v>
      </c>
      <c r="D19" s="80"/>
      <c r="E19" s="80"/>
      <c r="F19" s="80"/>
      <c r="G19" s="78"/>
      <c r="H19" s="36" t="s">
        <v>13</v>
      </c>
      <c r="I19" s="36">
        <v>0</v>
      </c>
      <c r="J19" s="22" t="str">
        <f t="shared" si="5"/>
        <v>-%</v>
      </c>
      <c r="K19" s="37" t="s">
        <v>42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>
      <c r="A25" s="1"/>
      <c r="B25" s="1"/>
      <c r="C25" s="1"/>
      <c r="D25" s="1"/>
      <c r="E25" s="1"/>
      <c r="F25" s="1"/>
      <c r="G25" s="12" t="s">
        <v>30</v>
      </c>
      <c r="H25" s="38" t="s">
        <v>43</v>
      </c>
      <c r="I25" s="39" t="s">
        <v>44</v>
      </c>
      <c r="J25" s="40" t="s">
        <v>45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>
      <c r="A26" s="1"/>
      <c r="B26" s="1"/>
      <c r="C26" s="1"/>
      <c r="D26" s="1"/>
      <c r="E26" s="1"/>
      <c r="F26" s="41"/>
      <c r="G26" s="42" t="s">
        <v>0</v>
      </c>
      <c r="H26" s="43">
        <f t="shared" ref="H26:I26" si="6">H13</f>
        <v>0</v>
      </c>
      <c r="I26" s="43">
        <f t="shared" si="6"/>
        <v>2556118</v>
      </c>
      <c r="J26" s="10" t="str">
        <f t="shared" ref="J26:J28" si="7">IFERROR(I26/H26,"-%")</f>
        <v>-%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>
      <c r="A27" s="1"/>
      <c r="B27" s="1"/>
      <c r="C27" s="1"/>
      <c r="D27" s="1"/>
      <c r="E27" s="1"/>
      <c r="F27" s="41"/>
      <c r="G27" s="42" t="s">
        <v>31</v>
      </c>
      <c r="H27" s="13">
        <v>0</v>
      </c>
      <c r="I27" s="43">
        <f>I19</f>
        <v>0</v>
      </c>
      <c r="J27" s="10" t="str">
        <f t="shared" si="7"/>
        <v>-%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>
      <c r="A28" s="1"/>
      <c r="B28" s="1"/>
      <c r="C28" s="1"/>
      <c r="D28" s="1"/>
      <c r="E28" s="1"/>
      <c r="F28" s="41"/>
      <c r="G28" s="44" t="s">
        <v>46</v>
      </c>
      <c r="H28" s="45">
        <f t="shared" ref="H28:I28" si="8">H26-H27</f>
        <v>0</v>
      </c>
      <c r="I28" s="45">
        <f t="shared" si="8"/>
        <v>2556118</v>
      </c>
      <c r="J28" s="46" t="str">
        <f t="shared" si="7"/>
        <v>-%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>
      <c r="A29" s="1"/>
      <c r="B29" s="1"/>
      <c r="C29" s="1"/>
      <c r="D29" s="1"/>
      <c r="E29" s="1"/>
      <c r="F29" s="41"/>
      <c r="G29" s="41"/>
      <c r="H29" s="41"/>
      <c r="I29" s="4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>
      <c r="A33" s="1"/>
      <c r="B33" s="1"/>
      <c r="C33" s="1"/>
      <c r="D33" s="1"/>
      <c r="E33" s="1"/>
      <c r="F33" s="1"/>
      <c r="G33" s="12" t="s">
        <v>10</v>
      </c>
      <c r="H33" s="38" t="s">
        <v>43</v>
      </c>
      <c r="I33" s="39" t="s">
        <v>44</v>
      </c>
      <c r="J33" s="40" t="s">
        <v>45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>
      <c r="A34" s="1"/>
      <c r="B34" s="1"/>
      <c r="C34" s="1"/>
      <c r="D34" s="1"/>
      <c r="E34" s="1"/>
      <c r="F34" s="1"/>
      <c r="G34" s="42" t="s">
        <v>0</v>
      </c>
      <c r="H34" s="43">
        <f t="shared" ref="H34:I34" si="9">H7</f>
        <v>0</v>
      </c>
      <c r="I34" s="43">
        <f t="shared" si="9"/>
        <v>1249400</v>
      </c>
      <c r="J34" s="47" t="str">
        <f t="shared" ref="J34:J35" si="10">IFERROR(I34/H34,"-%")</f>
        <v>-%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>
      <c r="A35" s="1"/>
      <c r="B35" s="1"/>
      <c r="C35" s="1"/>
      <c r="D35" s="1"/>
      <c r="E35" s="1"/>
      <c r="F35" s="1"/>
      <c r="G35" s="42" t="s">
        <v>31</v>
      </c>
      <c r="H35" s="43">
        <f>SUMIF(E15:E19, "학생", H15:H19)</f>
        <v>0</v>
      </c>
      <c r="I35" s="43">
        <f>SUMIF(E15:E19, "학생", I15:I19)</f>
        <v>0</v>
      </c>
      <c r="J35" s="47" t="str">
        <f t="shared" si="10"/>
        <v>-%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>
      <c r="A36" s="1"/>
      <c r="B36" s="1"/>
      <c r="C36" s="1"/>
      <c r="D36" s="1"/>
      <c r="E36" s="1"/>
      <c r="F36" s="1"/>
      <c r="G36" s="44" t="s">
        <v>46</v>
      </c>
      <c r="H36" s="45">
        <f t="shared" ref="H36:I36" si="11">H34-H35</f>
        <v>0</v>
      </c>
      <c r="I36" s="45">
        <f t="shared" si="11"/>
        <v>1249400</v>
      </c>
      <c r="J36" s="48" t="str">
        <f>IFERROR(I36/H36, "%")</f>
        <v>%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>
      <c r="A38" s="1"/>
      <c r="B38" s="1"/>
      <c r="C38" s="1"/>
      <c r="D38" s="1"/>
      <c r="E38" s="1"/>
      <c r="F38" s="1"/>
      <c r="G38" s="12" t="s">
        <v>19</v>
      </c>
      <c r="H38" s="38" t="s">
        <v>43</v>
      </c>
      <c r="I38" s="39" t="s">
        <v>44</v>
      </c>
      <c r="J38" s="40" t="s">
        <v>45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>
      <c r="A39" s="1"/>
      <c r="B39" s="1"/>
      <c r="C39" s="1"/>
      <c r="D39" s="1"/>
      <c r="E39" s="1"/>
      <c r="F39" s="1"/>
      <c r="G39" s="42" t="s">
        <v>0</v>
      </c>
      <c r="H39" s="43">
        <f t="shared" ref="H39:I39" si="12">H9</f>
        <v>0</v>
      </c>
      <c r="I39" s="43">
        <f t="shared" si="12"/>
        <v>0</v>
      </c>
      <c r="J39" s="10" t="str">
        <f t="shared" ref="J39:J40" si="13">IFERROR(I39/H39,"-%")</f>
        <v>-%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>
      <c r="A40" s="1"/>
      <c r="B40" s="1"/>
      <c r="C40" s="1"/>
      <c r="D40" s="1"/>
      <c r="E40" s="1"/>
      <c r="F40" s="1"/>
      <c r="G40" s="42" t="s">
        <v>31</v>
      </c>
      <c r="H40" s="43">
        <f>SUMIF(E15:E19, "본회계", H15:H19)</f>
        <v>0</v>
      </c>
      <c r="I40" s="43">
        <f>SUMIF(E15:E19, "본회계", I15:I19)</f>
        <v>0</v>
      </c>
      <c r="J40" s="10" t="str">
        <f t="shared" si="13"/>
        <v>-%</v>
      </c>
      <c r="K40" s="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</row>
    <row r="41" spans="1:29" ht="15.75" customHeight="1">
      <c r="A41" s="1"/>
      <c r="B41" s="1"/>
      <c r="C41" s="1"/>
      <c r="D41" s="1"/>
      <c r="E41" s="1"/>
      <c r="F41" s="1"/>
      <c r="G41" s="44" t="s">
        <v>46</v>
      </c>
      <c r="H41" s="45">
        <f t="shared" ref="H41:I41" si="14">H39-H40</f>
        <v>0</v>
      </c>
      <c r="I41" s="45">
        <f t="shared" si="14"/>
        <v>0</v>
      </c>
      <c r="J41" s="46">
        <v>1.0058823530000001</v>
      </c>
      <c r="K41" s="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</row>
    <row r="42" spans="1:29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</row>
    <row r="43" spans="1:29" ht="15.75" customHeight="1">
      <c r="A43" s="1"/>
      <c r="B43" s="1"/>
      <c r="C43" s="1"/>
      <c r="D43" s="1"/>
      <c r="E43" s="1"/>
      <c r="F43" s="1"/>
      <c r="G43" s="12" t="s">
        <v>23</v>
      </c>
      <c r="H43" s="38" t="s">
        <v>43</v>
      </c>
      <c r="I43" s="39" t="s">
        <v>44</v>
      </c>
      <c r="J43" s="40" t="s">
        <v>45</v>
      </c>
      <c r="K43" s="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</row>
    <row r="44" spans="1:29" ht="15.75" customHeight="1">
      <c r="A44" s="1"/>
      <c r="B44" s="1"/>
      <c r="C44" s="1"/>
      <c r="D44" s="1"/>
      <c r="E44" s="1"/>
      <c r="F44" s="1"/>
      <c r="G44" s="42" t="s">
        <v>0</v>
      </c>
      <c r="H44" s="43">
        <f t="shared" ref="H44:I44" si="15">H12</f>
        <v>0</v>
      </c>
      <c r="I44" s="43">
        <f t="shared" si="15"/>
        <v>1306718</v>
      </c>
      <c r="J44" s="10" t="str">
        <f t="shared" ref="J44:J45" si="16">IFERROR(I44/H44,"-%")</f>
        <v>-%</v>
      </c>
      <c r="K44" s="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</row>
    <row r="45" spans="1:29" ht="15.75" customHeight="1">
      <c r="A45" s="1"/>
      <c r="B45" s="1"/>
      <c r="C45" s="1"/>
      <c r="D45" s="1"/>
      <c r="E45" s="1"/>
      <c r="F45" s="1"/>
      <c r="G45" s="42" t="s">
        <v>31</v>
      </c>
      <c r="H45" s="43">
        <f>SUMIF(E15:E19, "자치", H15:H19)</f>
        <v>0</v>
      </c>
      <c r="I45" s="43">
        <f>SUMIF(E15:E19, "자치", I15:I19)</f>
        <v>0</v>
      </c>
      <c r="J45" s="12" t="str">
        <f t="shared" si="16"/>
        <v>-%</v>
      </c>
      <c r="K45" s="1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</row>
    <row r="46" spans="1:29" ht="15.75" customHeight="1">
      <c r="A46" s="1"/>
      <c r="B46" s="1"/>
      <c r="C46" s="1"/>
      <c r="D46" s="1"/>
      <c r="E46" s="1"/>
      <c r="F46" s="1"/>
      <c r="G46" s="44" t="s">
        <v>46</v>
      </c>
      <c r="H46" s="45">
        <f t="shared" ref="H46:I46" si="17">H44-H45</f>
        <v>0</v>
      </c>
      <c r="I46" s="45">
        <f t="shared" si="17"/>
        <v>1306718</v>
      </c>
      <c r="J46" s="46">
        <v>1</v>
      </c>
      <c r="K46" s="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</row>
    <row r="47" spans="1:29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</row>
    <row r="49" spans="1:2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/>
    <row r="248" spans="1:29" ht="15.75" customHeight="1"/>
    <row r="249" spans="1:29" ht="15.75" customHeight="1"/>
    <row r="250" spans="1:29" ht="15.75" customHeight="1"/>
    <row r="251" spans="1:29" ht="15.75" customHeight="1"/>
    <row r="252" spans="1:29" ht="15.75" customHeight="1"/>
    <row r="253" spans="1:29" ht="15.75" customHeight="1"/>
    <row r="254" spans="1:29" ht="15.75" customHeight="1"/>
    <row r="255" spans="1:29" ht="15.75" customHeight="1"/>
    <row r="256" spans="1:29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D3:K3"/>
    <mergeCell ref="D5:D13"/>
    <mergeCell ref="E5:E7"/>
    <mergeCell ref="F7:G7"/>
    <mergeCell ref="E8:E9"/>
    <mergeCell ref="F9:G9"/>
    <mergeCell ref="E10:E12"/>
    <mergeCell ref="F12:G12"/>
    <mergeCell ref="E13:G13"/>
    <mergeCell ref="B15:K15"/>
    <mergeCell ref="B17:B19"/>
    <mergeCell ref="C17:C18"/>
    <mergeCell ref="E17:G17"/>
    <mergeCell ref="D18:G18"/>
    <mergeCell ref="C19:G19"/>
  </mergeCells>
  <phoneticPr fontId="11" type="noConversion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1000"/>
  <sheetViews>
    <sheetView workbookViewId="0"/>
  </sheetViews>
  <sheetFormatPr defaultColWidth="14.42578125" defaultRowHeight="15" customHeight="1"/>
  <cols>
    <col min="1" max="3" width="12.5703125" customWidth="1"/>
    <col min="4" max="4" width="22.28515625" customWidth="1"/>
    <col min="5" max="5" width="12.85546875" customWidth="1"/>
    <col min="6" max="6" width="29.140625" customWidth="1"/>
    <col min="7" max="7" width="12.5703125" customWidth="1"/>
    <col min="8" max="8" width="15.42578125" customWidth="1"/>
    <col min="9" max="9" width="13.28515625" customWidth="1"/>
    <col min="10" max="11" width="13.140625" customWidth="1"/>
    <col min="12" max="29" width="12.5703125" customWidth="1"/>
  </cols>
  <sheetData>
    <row r="1" spans="1:29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1"/>
      <c r="B3" s="1"/>
      <c r="C3" s="2"/>
      <c r="D3" s="89" t="s">
        <v>0</v>
      </c>
      <c r="E3" s="80"/>
      <c r="F3" s="80"/>
      <c r="G3" s="80"/>
      <c r="H3" s="80"/>
      <c r="I3" s="80"/>
      <c r="J3" s="80"/>
      <c r="K3" s="7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4" t="s">
        <v>6</v>
      </c>
      <c r="J4" s="5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>
      <c r="A5" s="1"/>
      <c r="B5" s="1"/>
      <c r="C5" s="2"/>
      <c r="D5" s="90" t="s">
        <v>1</v>
      </c>
      <c r="E5" s="90" t="s">
        <v>10</v>
      </c>
      <c r="F5" s="50" t="s">
        <v>47</v>
      </c>
      <c r="G5" s="51" t="s">
        <v>12</v>
      </c>
      <c r="H5" s="52">
        <v>396000</v>
      </c>
      <c r="I5" s="53">
        <v>550000</v>
      </c>
      <c r="J5" s="54">
        <f>I5/H5</f>
        <v>1.3888888888888888</v>
      </c>
      <c r="K5" s="51" t="s">
        <v>48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>
      <c r="A6" s="1"/>
      <c r="B6" s="1"/>
      <c r="C6" s="2"/>
      <c r="D6" s="83"/>
      <c r="E6" s="83"/>
      <c r="F6" s="55" t="s">
        <v>49</v>
      </c>
      <c r="G6" s="12" t="s">
        <v>12</v>
      </c>
      <c r="H6" s="43"/>
      <c r="I6" s="56"/>
      <c r="J6" s="10" t="str">
        <f t="shared" ref="J6:J23" si="0">IFERROR(I6/H6,"-%")</f>
        <v>-%</v>
      </c>
      <c r="K6" s="12" t="s">
        <v>50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1"/>
      <c r="B7" s="1"/>
      <c r="C7" s="2"/>
      <c r="D7" s="83"/>
      <c r="E7" s="83"/>
      <c r="F7" s="55" t="s">
        <v>51</v>
      </c>
      <c r="G7" s="12" t="s">
        <v>16</v>
      </c>
      <c r="H7" s="43"/>
      <c r="I7" s="56"/>
      <c r="J7" s="10" t="str">
        <f t="shared" si="0"/>
        <v>-%</v>
      </c>
      <c r="K7" s="1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1"/>
      <c r="B8" s="1"/>
      <c r="C8" s="2"/>
      <c r="D8" s="83"/>
      <c r="E8" s="83"/>
      <c r="F8" s="55" t="s">
        <v>52</v>
      </c>
      <c r="G8" s="12" t="s">
        <v>53</v>
      </c>
      <c r="H8" s="43">
        <v>0</v>
      </c>
      <c r="I8" s="56"/>
      <c r="J8" s="10" t="str">
        <f t="shared" si="0"/>
        <v>-%</v>
      </c>
      <c r="K8" s="1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1"/>
      <c r="B9" s="1"/>
      <c r="C9" s="2"/>
      <c r="D9" s="83"/>
      <c r="E9" s="83"/>
      <c r="F9" s="55" t="s">
        <v>54</v>
      </c>
      <c r="G9" s="12" t="s">
        <v>55</v>
      </c>
      <c r="H9" s="43"/>
      <c r="I9" s="56"/>
      <c r="J9" s="10" t="str">
        <f t="shared" si="0"/>
        <v>-%</v>
      </c>
      <c r="K9" s="1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1"/>
      <c r="B10" s="1"/>
      <c r="C10" s="2"/>
      <c r="D10" s="83"/>
      <c r="E10" s="83"/>
      <c r="F10" s="55"/>
      <c r="G10" s="12"/>
      <c r="H10" s="43"/>
      <c r="I10" s="56"/>
      <c r="J10" s="10" t="str">
        <f t="shared" si="0"/>
        <v>-%</v>
      </c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A11" s="1"/>
      <c r="B11" s="1"/>
      <c r="C11" s="2"/>
      <c r="D11" s="83"/>
      <c r="E11" s="83"/>
      <c r="F11" s="55"/>
      <c r="G11" s="12"/>
      <c r="H11" s="43"/>
      <c r="I11" s="56"/>
      <c r="J11" s="10" t="str">
        <f t="shared" si="0"/>
        <v>-%</v>
      </c>
      <c r="K11" s="1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>
      <c r="A12" s="1"/>
      <c r="B12" s="1"/>
      <c r="C12" s="2"/>
      <c r="D12" s="83"/>
      <c r="E12" s="84"/>
      <c r="F12" s="77" t="s">
        <v>18</v>
      </c>
      <c r="G12" s="78"/>
      <c r="H12" s="14">
        <f t="shared" ref="H12:I12" si="1">SUM(H5:H11)</f>
        <v>396000</v>
      </c>
      <c r="I12" s="15">
        <f t="shared" si="1"/>
        <v>550000</v>
      </c>
      <c r="J12" s="16">
        <f t="shared" si="0"/>
        <v>1.3888888888888888</v>
      </c>
      <c r="K12" s="1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>
      <c r="A13" s="1"/>
      <c r="B13" s="1"/>
      <c r="C13" s="2"/>
      <c r="D13" s="83"/>
      <c r="E13" s="90" t="s">
        <v>19</v>
      </c>
      <c r="F13" s="50" t="s">
        <v>56</v>
      </c>
      <c r="G13" s="51" t="s">
        <v>21</v>
      </c>
      <c r="H13" s="52">
        <v>1000000</v>
      </c>
      <c r="I13" s="52">
        <v>1000000</v>
      </c>
      <c r="J13" s="10">
        <f t="shared" si="0"/>
        <v>1</v>
      </c>
      <c r="K13" s="51" t="s">
        <v>48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>
      <c r="A14" s="1"/>
      <c r="B14" s="1"/>
      <c r="C14" s="2"/>
      <c r="D14" s="83"/>
      <c r="E14" s="83"/>
      <c r="F14" s="55"/>
      <c r="G14" s="12"/>
      <c r="H14" s="43"/>
      <c r="I14" s="43"/>
      <c r="J14" s="10" t="str">
        <f t="shared" si="0"/>
        <v>-%</v>
      </c>
      <c r="K14" s="1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>
      <c r="A15" s="1"/>
      <c r="B15" s="1"/>
      <c r="C15" s="2"/>
      <c r="D15" s="83"/>
      <c r="E15" s="83"/>
      <c r="F15" s="55"/>
      <c r="G15" s="12"/>
      <c r="H15" s="43"/>
      <c r="I15" s="43"/>
      <c r="J15" s="10" t="str">
        <f t="shared" si="0"/>
        <v>-%</v>
      </c>
      <c r="K15" s="1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>
      <c r="A16" s="1"/>
      <c r="B16" s="1"/>
      <c r="C16" s="2"/>
      <c r="D16" s="83"/>
      <c r="E16" s="83"/>
      <c r="F16" s="55"/>
      <c r="G16" s="12"/>
      <c r="H16" s="43"/>
      <c r="I16" s="43"/>
      <c r="J16" s="10" t="str">
        <f t="shared" si="0"/>
        <v>-%</v>
      </c>
      <c r="K16" s="1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>
      <c r="A17" s="1"/>
      <c r="B17" s="1"/>
      <c r="C17" s="2"/>
      <c r="D17" s="83"/>
      <c r="E17" s="83"/>
      <c r="F17" s="55"/>
      <c r="G17" s="12"/>
      <c r="H17" s="43"/>
      <c r="I17" s="43"/>
      <c r="J17" s="10" t="str">
        <f t="shared" si="0"/>
        <v>-%</v>
      </c>
      <c r="K17" s="1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>
      <c r="A18" s="1"/>
      <c r="B18" s="1"/>
      <c r="C18" s="2"/>
      <c r="D18" s="83"/>
      <c r="E18" s="84"/>
      <c r="F18" s="77" t="s">
        <v>18</v>
      </c>
      <c r="G18" s="78"/>
      <c r="H18" s="14">
        <f t="shared" ref="H18:I18" si="2">SUM(H13:H17)</f>
        <v>1000000</v>
      </c>
      <c r="I18" s="14">
        <f t="shared" si="2"/>
        <v>1000000</v>
      </c>
      <c r="J18" s="16">
        <f t="shared" si="0"/>
        <v>1</v>
      </c>
      <c r="K18" s="1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>
      <c r="A19" s="1"/>
      <c r="B19" s="1"/>
      <c r="C19" s="2"/>
      <c r="D19" s="83"/>
      <c r="E19" s="90" t="s">
        <v>23</v>
      </c>
      <c r="F19" s="50" t="s">
        <v>57</v>
      </c>
      <c r="G19" s="51" t="s">
        <v>25</v>
      </c>
      <c r="H19" s="52">
        <v>1000000</v>
      </c>
      <c r="I19" s="52">
        <v>1000000</v>
      </c>
      <c r="J19" s="10">
        <f t="shared" si="0"/>
        <v>1</v>
      </c>
      <c r="K19" s="51" t="s">
        <v>48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>
      <c r="A20" s="1"/>
      <c r="B20" s="1"/>
      <c r="C20" s="2"/>
      <c r="D20" s="83"/>
      <c r="E20" s="83"/>
      <c r="F20" s="55" t="s">
        <v>58</v>
      </c>
      <c r="G20" s="12"/>
      <c r="H20" s="43"/>
      <c r="I20" s="56"/>
      <c r="J20" s="10" t="str">
        <f t="shared" si="0"/>
        <v>-%</v>
      </c>
      <c r="K20" s="5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>
      <c r="A21" s="1"/>
      <c r="B21" s="1"/>
      <c r="C21" s="2"/>
      <c r="D21" s="83"/>
      <c r="E21" s="83"/>
      <c r="F21" s="55"/>
      <c r="G21" s="12"/>
      <c r="H21" s="43"/>
      <c r="I21" s="56"/>
      <c r="J21" s="10" t="str">
        <f t="shared" si="0"/>
        <v>-%</v>
      </c>
      <c r="K21" s="5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>
      <c r="A22" s="1"/>
      <c r="B22" s="1"/>
      <c r="C22" s="2"/>
      <c r="D22" s="83"/>
      <c r="E22" s="84"/>
      <c r="F22" s="77" t="s">
        <v>18</v>
      </c>
      <c r="G22" s="78"/>
      <c r="H22" s="14">
        <f t="shared" ref="H22:I22" si="3">SUM(H19:H21)</f>
        <v>1000000</v>
      </c>
      <c r="I22" s="14">
        <f t="shared" si="3"/>
        <v>1000000</v>
      </c>
      <c r="J22" s="16">
        <f t="shared" si="0"/>
        <v>1</v>
      </c>
      <c r="K22" s="1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>
      <c r="A23" s="1"/>
      <c r="B23" s="1"/>
      <c r="C23" s="2"/>
      <c r="D23" s="84"/>
      <c r="E23" s="79" t="s">
        <v>30</v>
      </c>
      <c r="F23" s="80"/>
      <c r="G23" s="78"/>
      <c r="H23" s="20">
        <f t="shared" ref="H23:I23" si="4">SUM(H12,H18,H22)</f>
        <v>2396000</v>
      </c>
      <c r="I23" s="21">
        <f t="shared" si="4"/>
        <v>2550000</v>
      </c>
      <c r="J23" s="22">
        <f t="shared" si="0"/>
        <v>1.0642737896494157</v>
      </c>
      <c r="K23" s="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>
      <c r="A24" s="1"/>
      <c r="B24" s="1"/>
      <c r="C24" s="1"/>
      <c r="D24" s="1"/>
      <c r="E24" s="1"/>
      <c r="F24" s="1"/>
      <c r="G24" s="1"/>
      <c r="H24" s="24"/>
      <c r="I24" s="2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>
      <c r="A25" s="1"/>
      <c r="B25" s="81" t="s">
        <v>31</v>
      </c>
      <c r="C25" s="80"/>
      <c r="D25" s="80"/>
      <c r="E25" s="80"/>
      <c r="F25" s="80"/>
      <c r="G25" s="80"/>
      <c r="H25" s="80"/>
      <c r="I25" s="80"/>
      <c r="J25" s="80"/>
      <c r="K25" s="7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>
      <c r="A26" s="1"/>
      <c r="B26" s="57" t="s">
        <v>1</v>
      </c>
      <c r="C26" s="27" t="s">
        <v>32</v>
      </c>
      <c r="D26" s="27" t="s">
        <v>33</v>
      </c>
      <c r="E26" s="27" t="s">
        <v>2</v>
      </c>
      <c r="F26" s="27" t="s">
        <v>34</v>
      </c>
      <c r="G26" s="28" t="s">
        <v>4</v>
      </c>
      <c r="H26" s="28" t="s">
        <v>5</v>
      </c>
      <c r="I26" s="28" t="s">
        <v>35</v>
      </c>
      <c r="J26" s="29" t="s">
        <v>7</v>
      </c>
      <c r="K26" s="26" t="s">
        <v>36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>
      <c r="A27" s="1"/>
      <c r="B27" s="96" t="s">
        <v>1</v>
      </c>
      <c r="C27" s="91" t="s">
        <v>59</v>
      </c>
      <c r="D27" s="91" t="s">
        <v>60</v>
      </c>
      <c r="E27" s="58" t="s">
        <v>10</v>
      </c>
      <c r="F27" s="58" t="s">
        <v>61</v>
      </c>
      <c r="G27" s="58" t="s">
        <v>62</v>
      </c>
      <c r="H27" s="58">
        <v>90000</v>
      </c>
      <c r="I27" s="58">
        <v>105000</v>
      </c>
      <c r="J27" s="10">
        <f t="shared" ref="J27:J42" si="5">IFERROR(I27/H27,"-%")</f>
        <v>1.1666666666666667</v>
      </c>
      <c r="K27" s="59" t="s">
        <v>63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>
      <c r="A28" s="1"/>
      <c r="B28" s="83"/>
      <c r="C28" s="83"/>
      <c r="D28" s="83"/>
      <c r="E28" s="43" t="s">
        <v>10</v>
      </c>
      <c r="F28" s="43" t="s">
        <v>64</v>
      </c>
      <c r="G28" s="43" t="s">
        <v>65</v>
      </c>
      <c r="H28" s="43">
        <v>50000</v>
      </c>
      <c r="I28" s="58">
        <v>50000</v>
      </c>
      <c r="J28" s="10">
        <f t="shared" si="5"/>
        <v>1</v>
      </c>
      <c r="K28" s="6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>
      <c r="A29" s="1"/>
      <c r="B29" s="83"/>
      <c r="C29" s="83"/>
      <c r="D29" s="84"/>
      <c r="E29" s="98" t="s">
        <v>18</v>
      </c>
      <c r="F29" s="99"/>
      <c r="G29" s="100"/>
      <c r="H29" s="14">
        <f t="shared" ref="H29:I29" si="6">SUM(H27:H28)</f>
        <v>140000</v>
      </c>
      <c r="I29" s="61">
        <f t="shared" si="6"/>
        <v>155000</v>
      </c>
      <c r="J29" s="16">
        <f t="shared" si="5"/>
        <v>1.1071428571428572</v>
      </c>
      <c r="K29" s="6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>
      <c r="A30" s="1"/>
      <c r="B30" s="83"/>
      <c r="C30" s="83"/>
      <c r="D30" s="91" t="s">
        <v>52</v>
      </c>
      <c r="E30" s="58" t="s">
        <v>10</v>
      </c>
      <c r="F30" s="58" t="s">
        <v>52</v>
      </c>
      <c r="G30" s="58" t="s">
        <v>66</v>
      </c>
      <c r="H30" s="58">
        <v>0</v>
      </c>
      <c r="I30" s="58">
        <v>50000</v>
      </c>
      <c r="J30" s="10" t="str">
        <f t="shared" si="5"/>
        <v>-%</v>
      </c>
      <c r="K30" s="1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>
      <c r="A31" s="1"/>
      <c r="B31" s="83"/>
      <c r="C31" s="83"/>
      <c r="D31" s="84"/>
      <c r="E31" s="92" t="s">
        <v>18</v>
      </c>
      <c r="F31" s="80"/>
      <c r="G31" s="78"/>
      <c r="H31" s="61">
        <v>0</v>
      </c>
      <c r="I31" s="61">
        <f>SUM(I30)</f>
        <v>50000</v>
      </c>
      <c r="J31" s="16" t="str">
        <f t="shared" si="5"/>
        <v>-%</v>
      </c>
      <c r="K31" s="6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>
      <c r="A32" s="1"/>
      <c r="B32" s="83"/>
      <c r="C32" s="84"/>
      <c r="D32" s="87" t="s">
        <v>40</v>
      </c>
      <c r="E32" s="80"/>
      <c r="F32" s="80"/>
      <c r="G32" s="78"/>
      <c r="H32" s="33">
        <f t="shared" ref="H32:I32" si="7">SUM(H29, H31)</f>
        <v>140000</v>
      </c>
      <c r="I32" s="33">
        <f t="shared" si="7"/>
        <v>205000</v>
      </c>
      <c r="J32" s="34">
        <f t="shared" si="5"/>
        <v>1.4642857142857142</v>
      </c>
      <c r="K32" s="3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>
      <c r="A33" s="1"/>
      <c r="B33" s="83"/>
      <c r="C33" s="93" t="s">
        <v>67</v>
      </c>
      <c r="D33" s="95" t="s">
        <v>68</v>
      </c>
      <c r="E33" s="63" t="s">
        <v>10</v>
      </c>
      <c r="F33" s="64" t="s">
        <v>69</v>
      </c>
      <c r="G33" s="64" t="s">
        <v>70</v>
      </c>
      <c r="H33" s="58">
        <v>50000</v>
      </c>
      <c r="I33" s="58">
        <v>16000</v>
      </c>
      <c r="J33" s="10">
        <f t="shared" si="5"/>
        <v>0.32</v>
      </c>
      <c r="K33" s="6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>
      <c r="A34" s="1"/>
      <c r="B34" s="83"/>
      <c r="C34" s="94"/>
      <c r="D34" s="83"/>
      <c r="E34" s="66" t="s">
        <v>10</v>
      </c>
      <c r="F34" s="67" t="s">
        <v>71</v>
      </c>
      <c r="G34" s="67" t="s">
        <v>72</v>
      </c>
      <c r="H34" s="58">
        <v>30000</v>
      </c>
      <c r="I34" s="58">
        <v>150000</v>
      </c>
      <c r="J34" s="10">
        <f t="shared" si="5"/>
        <v>5</v>
      </c>
      <c r="K34" s="1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>
      <c r="A35" s="1"/>
      <c r="B35" s="83"/>
      <c r="C35" s="94"/>
      <c r="D35" s="83"/>
      <c r="E35" s="66" t="s">
        <v>10</v>
      </c>
      <c r="F35" s="67" t="s">
        <v>73</v>
      </c>
      <c r="G35" s="67" t="s">
        <v>74</v>
      </c>
      <c r="H35" s="58">
        <v>10000</v>
      </c>
      <c r="I35" s="58">
        <v>100000</v>
      </c>
      <c r="J35" s="10">
        <f t="shared" si="5"/>
        <v>10</v>
      </c>
      <c r="K35" s="1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>
      <c r="A36" s="1"/>
      <c r="B36" s="83"/>
      <c r="C36" s="94"/>
      <c r="D36" s="84"/>
      <c r="E36" s="92" t="s">
        <v>18</v>
      </c>
      <c r="F36" s="80"/>
      <c r="G36" s="78"/>
      <c r="H36" s="61">
        <f t="shared" ref="H36:I36" si="8">SUM(H33:H35)</f>
        <v>90000</v>
      </c>
      <c r="I36" s="61">
        <f t="shared" si="8"/>
        <v>266000</v>
      </c>
      <c r="J36" s="16">
        <f t="shared" si="5"/>
        <v>2.9555555555555557</v>
      </c>
      <c r="K36" s="6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>
      <c r="A37" s="1"/>
      <c r="B37" s="83"/>
      <c r="C37" s="94"/>
      <c r="D37" s="101" t="s">
        <v>75</v>
      </c>
      <c r="E37" s="63" t="s">
        <v>19</v>
      </c>
      <c r="F37" s="64" t="s">
        <v>76</v>
      </c>
      <c r="G37" s="64" t="s">
        <v>77</v>
      </c>
      <c r="H37" s="68">
        <v>0</v>
      </c>
      <c r="I37" s="68">
        <v>5000</v>
      </c>
      <c r="J37" s="10" t="str">
        <f t="shared" si="5"/>
        <v>-%</v>
      </c>
      <c r="K37" s="69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>
      <c r="A38" s="1"/>
      <c r="B38" s="83"/>
      <c r="C38" s="94"/>
      <c r="D38" s="83"/>
      <c r="E38" s="66" t="s">
        <v>19</v>
      </c>
      <c r="F38" s="67" t="s">
        <v>78</v>
      </c>
      <c r="G38" s="67" t="s">
        <v>79</v>
      </c>
      <c r="H38" s="68">
        <v>50000</v>
      </c>
      <c r="I38" s="68">
        <v>40000</v>
      </c>
      <c r="J38" s="10">
        <f t="shared" si="5"/>
        <v>0.8</v>
      </c>
      <c r="K38" s="69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>
      <c r="A39" s="1"/>
      <c r="B39" s="83"/>
      <c r="C39" s="94"/>
      <c r="D39" s="83"/>
      <c r="E39" s="66" t="s">
        <v>19</v>
      </c>
      <c r="F39" s="67" t="s">
        <v>80</v>
      </c>
      <c r="G39" s="67" t="s">
        <v>81</v>
      </c>
      <c r="H39" s="70">
        <v>100000</v>
      </c>
      <c r="I39" s="68">
        <v>100000</v>
      </c>
      <c r="J39" s="10">
        <f t="shared" si="5"/>
        <v>1</v>
      </c>
      <c r="K39" s="6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>
      <c r="A40" s="1"/>
      <c r="B40" s="83"/>
      <c r="C40" s="94"/>
      <c r="D40" s="84"/>
      <c r="E40" s="92" t="s">
        <v>18</v>
      </c>
      <c r="F40" s="80"/>
      <c r="G40" s="78"/>
      <c r="H40" s="61">
        <f t="shared" ref="H40:I40" si="9">SUM(H37:H39)</f>
        <v>150000</v>
      </c>
      <c r="I40" s="61">
        <f t="shared" si="9"/>
        <v>145000</v>
      </c>
      <c r="J40" s="16">
        <f t="shared" si="5"/>
        <v>0.96666666666666667</v>
      </c>
      <c r="K40" s="6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>
      <c r="A41" s="1"/>
      <c r="B41" s="83"/>
      <c r="C41" s="94"/>
      <c r="D41" s="87" t="s">
        <v>40</v>
      </c>
      <c r="E41" s="80"/>
      <c r="F41" s="80"/>
      <c r="G41" s="78"/>
      <c r="H41" s="33">
        <f t="shared" ref="H41:I41" si="10">SUM(H36, H40)</f>
        <v>240000</v>
      </c>
      <c r="I41" s="33">
        <f t="shared" si="10"/>
        <v>411000</v>
      </c>
      <c r="J41" s="34">
        <f t="shared" si="5"/>
        <v>1.7124999999999999</v>
      </c>
      <c r="K41" s="3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>
      <c r="A42" s="1"/>
      <c r="B42" s="83"/>
      <c r="C42" s="91" t="s">
        <v>82</v>
      </c>
      <c r="D42" s="91" t="s">
        <v>83</v>
      </c>
      <c r="E42" s="43" t="s">
        <v>10</v>
      </c>
      <c r="F42" s="43" t="s">
        <v>84</v>
      </c>
      <c r="G42" s="43" t="s">
        <v>85</v>
      </c>
      <c r="H42" s="43"/>
      <c r="I42" s="43"/>
      <c r="J42" s="10" t="str">
        <f t="shared" si="5"/>
        <v>-%</v>
      </c>
      <c r="K42" s="59" t="s">
        <v>86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>
      <c r="A43" s="1"/>
      <c r="B43" s="83"/>
      <c r="C43" s="83"/>
      <c r="D43" s="83"/>
      <c r="E43" s="43" t="s">
        <v>10</v>
      </c>
      <c r="F43" s="43" t="s">
        <v>87</v>
      </c>
      <c r="G43" s="43" t="s">
        <v>88</v>
      </c>
      <c r="H43" s="43"/>
      <c r="I43" s="43"/>
      <c r="J43" s="10"/>
      <c r="K43" s="59" t="s">
        <v>89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>
      <c r="A44" s="1"/>
      <c r="B44" s="83"/>
      <c r="C44" s="83"/>
      <c r="D44" s="84"/>
      <c r="E44" s="92" t="s">
        <v>18</v>
      </c>
      <c r="F44" s="80"/>
      <c r="G44" s="78"/>
      <c r="H44" s="14">
        <f t="shared" ref="H44:I44" si="11">SUM(H42)</f>
        <v>0</v>
      </c>
      <c r="I44" s="14">
        <f t="shared" si="11"/>
        <v>0</v>
      </c>
      <c r="J44" s="16" t="str">
        <f t="shared" ref="J44:J60" si="12">IFERROR(I44/H44,"-%")</f>
        <v>-%</v>
      </c>
      <c r="K44" s="7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>
      <c r="A45" s="1"/>
      <c r="B45" s="83"/>
      <c r="C45" s="83"/>
      <c r="D45" s="91" t="s">
        <v>90</v>
      </c>
      <c r="E45" s="70" t="s">
        <v>10</v>
      </c>
      <c r="F45" s="70" t="s">
        <v>84</v>
      </c>
      <c r="G45" s="70" t="s">
        <v>91</v>
      </c>
      <c r="H45" s="70"/>
      <c r="I45" s="70"/>
      <c r="J45" s="10" t="str">
        <f t="shared" si="12"/>
        <v>-%</v>
      </c>
      <c r="K45" s="59" t="s">
        <v>92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>
      <c r="A46" s="1"/>
      <c r="B46" s="83"/>
      <c r="C46" s="83"/>
      <c r="D46" s="83"/>
      <c r="E46" s="70" t="s">
        <v>10</v>
      </c>
      <c r="F46" s="70" t="s">
        <v>87</v>
      </c>
      <c r="G46" s="70" t="s">
        <v>93</v>
      </c>
      <c r="H46" s="70"/>
      <c r="I46" s="70"/>
      <c r="J46" s="10" t="str">
        <f t="shared" si="12"/>
        <v>-%</v>
      </c>
      <c r="K46" s="59" t="s">
        <v>89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>
      <c r="A47" s="1"/>
      <c r="B47" s="83"/>
      <c r="C47" s="83"/>
      <c r="D47" s="83"/>
      <c r="E47" s="70" t="s">
        <v>10</v>
      </c>
      <c r="F47" s="70" t="s">
        <v>94</v>
      </c>
      <c r="G47" s="70" t="s">
        <v>95</v>
      </c>
      <c r="H47" s="70"/>
      <c r="I47" s="70"/>
      <c r="J47" s="10" t="str">
        <f t="shared" si="12"/>
        <v>-%</v>
      </c>
      <c r="K47" s="69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>
      <c r="A48" s="1"/>
      <c r="B48" s="83"/>
      <c r="C48" s="83"/>
      <c r="D48" s="83"/>
      <c r="E48" s="70" t="s">
        <v>10</v>
      </c>
      <c r="F48" s="70" t="s">
        <v>96</v>
      </c>
      <c r="G48" s="70" t="s">
        <v>97</v>
      </c>
      <c r="H48" s="70"/>
      <c r="I48" s="70"/>
      <c r="J48" s="10" t="str">
        <f t="shared" si="12"/>
        <v>-%</v>
      </c>
      <c r="K48" s="59" t="s">
        <v>89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>
      <c r="A49" s="1"/>
      <c r="B49" s="83"/>
      <c r="C49" s="83"/>
      <c r="D49" s="84"/>
      <c r="E49" s="92" t="s">
        <v>18</v>
      </c>
      <c r="F49" s="80"/>
      <c r="G49" s="78"/>
      <c r="H49" s="14">
        <f t="shared" ref="H49:I49" si="13">SUM(H45:H46)</f>
        <v>0</v>
      </c>
      <c r="I49" s="14">
        <f t="shared" si="13"/>
        <v>0</v>
      </c>
      <c r="J49" s="16" t="str">
        <f t="shared" si="12"/>
        <v>-%</v>
      </c>
      <c r="K49" s="7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>
      <c r="A50" s="1"/>
      <c r="B50" s="83"/>
      <c r="C50" s="84"/>
      <c r="D50" s="87" t="s">
        <v>40</v>
      </c>
      <c r="E50" s="80"/>
      <c r="F50" s="80"/>
      <c r="G50" s="78"/>
      <c r="H50" s="33">
        <f t="shared" ref="H50:I50" si="14">SUM(H44, H49)</f>
        <v>0</v>
      </c>
      <c r="I50" s="33">
        <f t="shared" si="14"/>
        <v>0</v>
      </c>
      <c r="J50" s="34" t="str">
        <f t="shared" si="12"/>
        <v>-%</v>
      </c>
      <c r="K50" s="35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</row>
    <row r="51" spans="1:29" ht="15.75" customHeight="1">
      <c r="A51" s="1"/>
      <c r="B51" s="83"/>
      <c r="C51" s="97" t="s">
        <v>98</v>
      </c>
      <c r="D51" s="97" t="s">
        <v>83</v>
      </c>
      <c r="E51" s="72" t="s">
        <v>23</v>
      </c>
      <c r="F51" s="72" t="s">
        <v>84</v>
      </c>
      <c r="G51" s="72" t="s">
        <v>99</v>
      </c>
      <c r="H51" s="73"/>
      <c r="I51" s="73"/>
      <c r="J51" s="10" t="str">
        <f t="shared" si="12"/>
        <v>-%</v>
      </c>
      <c r="K51" s="72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</row>
    <row r="52" spans="1:29" ht="15.75" customHeight="1">
      <c r="A52" s="1"/>
      <c r="B52" s="83"/>
      <c r="C52" s="83"/>
      <c r="D52" s="83"/>
      <c r="E52" s="72" t="s">
        <v>23</v>
      </c>
      <c r="F52" s="72" t="s">
        <v>87</v>
      </c>
      <c r="G52" s="72" t="s">
        <v>100</v>
      </c>
      <c r="H52" s="73"/>
      <c r="I52" s="73"/>
      <c r="J52" s="10" t="str">
        <f t="shared" si="12"/>
        <v>-%</v>
      </c>
      <c r="K52" s="59" t="s">
        <v>89</v>
      </c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</row>
    <row r="53" spans="1:29" ht="15.75" customHeight="1">
      <c r="A53" s="1"/>
      <c r="B53" s="83"/>
      <c r="C53" s="83"/>
      <c r="D53" s="83"/>
      <c r="E53" s="72" t="s">
        <v>23</v>
      </c>
      <c r="F53" s="72" t="s">
        <v>94</v>
      </c>
      <c r="G53" s="74" t="s">
        <v>101</v>
      </c>
      <c r="H53" s="73"/>
      <c r="I53" s="73"/>
      <c r="J53" s="10" t="str">
        <f t="shared" si="12"/>
        <v>-%</v>
      </c>
      <c r="K53" s="72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</row>
    <row r="54" spans="1:29" ht="15.75" customHeight="1">
      <c r="A54" s="1"/>
      <c r="B54" s="83"/>
      <c r="C54" s="83"/>
      <c r="D54" s="83"/>
      <c r="E54" s="72" t="s">
        <v>23</v>
      </c>
      <c r="F54" s="72" t="s">
        <v>96</v>
      </c>
      <c r="G54" s="72" t="s">
        <v>102</v>
      </c>
      <c r="H54" s="73"/>
      <c r="I54" s="73"/>
      <c r="J54" s="10" t="str">
        <f t="shared" si="12"/>
        <v>-%</v>
      </c>
      <c r="K54" s="59" t="s">
        <v>89</v>
      </c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</row>
    <row r="55" spans="1:29" ht="15.75" customHeight="1">
      <c r="A55" s="1"/>
      <c r="B55" s="83"/>
      <c r="C55" s="83"/>
      <c r="D55" s="84"/>
      <c r="E55" s="86" t="s">
        <v>18</v>
      </c>
      <c r="F55" s="80"/>
      <c r="G55" s="78"/>
      <c r="H55" s="31">
        <f t="shared" ref="H55:I55" si="15">SUM(H51:H53)</f>
        <v>0</v>
      </c>
      <c r="I55" s="31">
        <f t="shared" si="15"/>
        <v>0</v>
      </c>
      <c r="J55" s="16" t="str">
        <f t="shared" si="12"/>
        <v>-%</v>
      </c>
      <c r="K55" s="75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>
      <c r="A56" s="1"/>
      <c r="B56" s="83"/>
      <c r="C56" s="84"/>
      <c r="D56" s="87" t="s">
        <v>40</v>
      </c>
      <c r="E56" s="80"/>
      <c r="F56" s="80"/>
      <c r="G56" s="78"/>
      <c r="H56" s="33">
        <f t="shared" ref="H56:I56" si="16">SUM(H55)</f>
        <v>0</v>
      </c>
      <c r="I56" s="33">
        <f t="shared" si="16"/>
        <v>0</v>
      </c>
      <c r="J56" s="34" t="str">
        <f t="shared" si="12"/>
        <v>-%</v>
      </c>
      <c r="K56" s="35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>
      <c r="A57" s="1"/>
      <c r="B57" s="83"/>
      <c r="C57" s="97" t="s">
        <v>103</v>
      </c>
      <c r="D57" s="97" t="s">
        <v>83</v>
      </c>
      <c r="E57" s="72" t="s">
        <v>19</v>
      </c>
      <c r="F57" s="72" t="s">
        <v>84</v>
      </c>
      <c r="G57" s="72" t="s">
        <v>104</v>
      </c>
      <c r="H57" s="73"/>
      <c r="I57" s="73"/>
      <c r="J57" s="10" t="str">
        <f t="shared" si="12"/>
        <v>-%</v>
      </c>
      <c r="K57" s="7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>
      <c r="A58" s="1"/>
      <c r="B58" s="83"/>
      <c r="C58" s="83"/>
      <c r="D58" s="84"/>
      <c r="E58" s="86" t="s">
        <v>18</v>
      </c>
      <c r="F58" s="80"/>
      <c r="G58" s="78"/>
      <c r="H58" s="31">
        <f t="shared" ref="H58:I58" si="17">SUM(H57)</f>
        <v>0</v>
      </c>
      <c r="I58" s="31">
        <f t="shared" si="17"/>
        <v>0</v>
      </c>
      <c r="J58" s="16" t="str">
        <f t="shared" si="12"/>
        <v>-%</v>
      </c>
      <c r="K58" s="32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</row>
    <row r="59" spans="1:29" ht="15.75" customHeight="1">
      <c r="A59" s="1"/>
      <c r="B59" s="83"/>
      <c r="C59" s="84"/>
      <c r="D59" s="87" t="s">
        <v>40</v>
      </c>
      <c r="E59" s="80"/>
      <c r="F59" s="80"/>
      <c r="G59" s="78"/>
      <c r="H59" s="33">
        <f t="shared" ref="H59:I59" si="18">SUM(H58)</f>
        <v>0</v>
      </c>
      <c r="I59" s="33">
        <f t="shared" si="18"/>
        <v>0</v>
      </c>
      <c r="J59" s="34" t="str">
        <f t="shared" si="12"/>
        <v>-%</v>
      </c>
      <c r="K59" s="35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>
      <c r="A60" s="1"/>
      <c r="B60" s="84"/>
      <c r="C60" s="88" t="s">
        <v>30</v>
      </c>
      <c r="D60" s="80"/>
      <c r="E60" s="80"/>
      <c r="F60" s="80"/>
      <c r="G60" s="78"/>
      <c r="H60" s="36">
        <f t="shared" ref="H60:I60" si="19">SUM(H32, H41, H50, H56, H59)</f>
        <v>380000</v>
      </c>
      <c r="I60" s="36">
        <f t="shared" si="19"/>
        <v>616000</v>
      </c>
      <c r="J60" s="22">
        <f t="shared" si="12"/>
        <v>1.6210526315789473</v>
      </c>
      <c r="K60" s="76" t="s">
        <v>105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>
      <c r="A65" s="1"/>
      <c r="B65" s="1"/>
      <c r="C65" s="1"/>
      <c r="D65" s="1"/>
      <c r="E65" s="1"/>
      <c r="F65" s="1"/>
      <c r="G65" s="12" t="s">
        <v>30</v>
      </c>
      <c r="H65" s="38" t="s">
        <v>43</v>
      </c>
      <c r="I65" s="39" t="s">
        <v>44</v>
      </c>
      <c r="J65" s="40" t="s">
        <v>45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>
      <c r="A66" s="1"/>
      <c r="B66" s="1"/>
      <c r="C66" s="1"/>
      <c r="D66" s="1"/>
      <c r="E66" s="1"/>
      <c r="F66" s="41"/>
      <c r="G66" s="42" t="s">
        <v>0</v>
      </c>
      <c r="H66" s="43">
        <f t="shared" ref="H66:I66" si="20">H23</f>
        <v>2396000</v>
      </c>
      <c r="I66" s="43">
        <f t="shared" si="20"/>
        <v>2550000</v>
      </c>
      <c r="J66" s="10">
        <f t="shared" ref="J66:J68" si="21">IFERROR(I66/H66,"-%")</f>
        <v>1.0642737896494157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>
      <c r="A67" s="1"/>
      <c r="B67" s="1"/>
      <c r="C67" s="1"/>
      <c r="D67" s="1"/>
      <c r="E67" s="1"/>
      <c r="F67" s="41"/>
      <c r="G67" s="42" t="s">
        <v>31</v>
      </c>
      <c r="H67" s="43">
        <f t="shared" ref="H67:I67" si="22">H59</f>
        <v>0</v>
      </c>
      <c r="I67" s="43">
        <f t="shared" si="22"/>
        <v>0</v>
      </c>
      <c r="J67" s="10" t="str">
        <f t="shared" si="21"/>
        <v>-%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>
      <c r="A68" s="1"/>
      <c r="B68" s="1"/>
      <c r="C68" s="1"/>
      <c r="D68" s="1"/>
      <c r="E68" s="1"/>
      <c r="F68" s="41"/>
      <c r="G68" s="44" t="s">
        <v>46</v>
      </c>
      <c r="H68" s="45">
        <f t="shared" ref="H68:I68" si="23">H66-H67</f>
        <v>2396000</v>
      </c>
      <c r="I68" s="45">
        <f t="shared" si="23"/>
        <v>2550000</v>
      </c>
      <c r="J68" s="46">
        <f t="shared" si="21"/>
        <v>1.0642737896494157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>
      <c r="A69" s="1"/>
      <c r="B69" s="1"/>
      <c r="C69" s="1"/>
      <c r="D69" s="1"/>
      <c r="E69" s="1"/>
      <c r="F69" s="41"/>
      <c r="G69" s="41"/>
      <c r="H69" s="41"/>
      <c r="I69" s="4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>
      <c r="A73" s="1"/>
      <c r="B73" s="1"/>
      <c r="C73" s="1"/>
      <c r="D73" s="1"/>
      <c r="E73" s="1"/>
      <c r="F73" s="1"/>
      <c r="G73" s="12" t="s">
        <v>10</v>
      </c>
      <c r="H73" s="38" t="s">
        <v>43</v>
      </c>
      <c r="I73" s="39" t="s">
        <v>44</v>
      </c>
      <c r="J73" s="40" t="s">
        <v>45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>
      <c r="A74" s="1"/>
      <c r="B74" s="1"/>
      <c r="C74" s="1"/>
      <c r="D74" s="1"/>
      <c r="E74" s="1"/>
      <c r="F74" s="1"/>
      <c r="G74" s="42" t="s">
        <v>0</v>
      </c>
      <c r="H74" s="43">
        <f t="shared" ref="H74:I74" si="24">H12</f>
        <v>396000</v>
      </c>
      <c r="I74" s="43">
        <f t="shared" si="24"/>
        <v>550000</v>
      </c>
      <c r="J74" s="47">
        <f t="shared" ref="J74:J75" si="25">IFERROR(I74/H74,"-%")</f>
        <v>1.3888888888888888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>
      <c r="A75" s="1"/>
      <c r="B75" s="1"/>
      <c r="C75" s="1"/>
      <c r="D75" s="1"/>
      <c r="E75" s="1"/>
      <c r="F75" s="1"/>
      <c r="G75" s="42" t="s">
        <v>31</v>
      </c>
      <c r="H75" s="43">
        <f>SUMIF(E25:E59, "학생", H25:H59)</f>
        <v>230000</v>
      </c>
      <c r="I75" s="43">
        <f>SUMIF(E25:E59, "학생", I25:I59)</f>
        <v>471000</v>
      </c>
      <c r="J75" s="47">
        <f t="shared" si="25"/>
        <v>2.0478260869565217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>
      <c r="A76" s="1"/>
      <c r="B76" s="1"/>
      <c r="C76" s="1"/>
      <c r="D76" s="1"/>
      <c r="E76" s="1"/>
      <c r="F76" s="1"/>
      <c r="G76" s="44" t="s">
        <v>46</v>
      </c>
      <c r="H76" s="45">
        <f t="shared" ref="H76:I76" si="26">H74-H75</f>
        <v>166000</v>
      </c>
      <c r="I76" s="45">
        <f t="shared" si="26"/>
        <v>79000</v>
      </c>
      <c r="J76" s="48">
        <f>IFERROR(I76/H76, "%")</f>
        <v>0.4759036144578313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>
      <c r="A78" s="1"/>
      <c r="B78" s="1"/>
      <c r="C78" s="1"/>
      <c r="D78" s="1"/>
      <c r="E78" s="1"/>
      <c r="F78" s="1"/>
      <c r="G78" s="12" t="s">
        <v>19</v>
      </c>
      <c r="H78" s="38" t="s">
        <v>43</v>
      </c>
      <c r="I78" s="39" t="s">
        <v>44</v>
      </c>
      <c r="J78" s="40" t="s">
        <v>45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>
      <c r="A79" s="1"/>
      <c r="B79" s="1"/>
      <c r="C79" s="1"/>
      <c r="D79" s="1"/>
      <c r="E79" s="1"/>
      <c r="F79" s="1"/>
      <c r="G79" s="42" t="s">
        <v>0</v>
      </c>
      <c r="H79" s="43">
        <f t="shared" ref="H79:I79" si="27">H18</f>
        <v>1000000</v>
      </c>
      <c r="I79" s="43">
        <f t="shared" si="27"/>
        <v>1000000</v>
      </c>
      <c r="J79" s="10">
        <f t="shared" ref="J79:J80" si="28">IFERROR(I79/H79,"-%")</f>
        <v>1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>
      <c r="A80" s="1"/>
      <c r="B80" s="1"/>
      <c r="C80" s="1"/>
      <c r="D80" s="1"/>
      <c r="E80" s="1"/>
      <c r="F80" s="1"/>
      <c r="G80" s="42" t="s">
        <v>31</v>
      </c>
      <c r="H80" s="43">
        <f>SUMIF(E25:E59, "본회계", H25:H59)</f>
        <v>150000</v>
      </c>
      <c r="I80" s="43">
        <f>SUMIF(E25:E59, "본회계", I25:I59)</f>
        <v>145000</v>
      </c>
      <c r="J80" s="10">
        <f t="shared" si="28"/>
        <v>0.96666666666666667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>
      <c r="A81" s="1"/>
      <c r="B81" s="1"/>
      <c r="C81" s="1"/>
      <c r="D81" s="1"/>
      <c r="E81" s="1"/>
      <c r="F81" s="1"/>
      <c r="G81" s="44" t="s">
        <v>46</v>
      </c>
      <c r="H81" s="45">
        <f t="shared" ref="H81:I81" si="29">H79-H80</f>
        <v>850000</v>
      </c>
      <c r="I81" s="45">
        <f t="shared" si="29"/>
        <v>855000</v>
      </c>
      <c r="J81" s="46">
        <v>1.0058823530000001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>
      <c r="A83" s="1"/>
      <c r="B83" s="1"/>
      <c r="C83" s="1"/>
      <c r="D83" s="1"/>
      <c r="E83" s="1"/>
      <c r="F83" s="1"/>
      <c r="G83" s="12" t="s">
        <v>23</v>
      </c>
      <c r="H83" s="38" t="s">
        <v>43</v>
      </c>
      <c r="I83" s="39" t="s">
        <v>44</v>
      </c>
      <c r="J83" s="40" t="s">
        <v>45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>
      <c r="A84" s="1"/>
      <c r="B84" s="1"/>
      <c r="C84" s="1"/>
      <c r="D84" s="1"/>
      <c r="E84" s="1"/>
      <c r="F84" s="1"/>
      <c r="G84" s="42" t="s">
        <v>0</v>
      </c>
      <c r="H84" s="43">
        <f t="shared" ref="H84:I84" si="30">H22</f>
        <v>1000000</v>
      </c>
      <c r="I84" s="43">
        <f t="shared" si="30"/>
        <v>1000000</v>
      </c>
      <c r="J84" s="10">
        <f t="shared" ref="J84:J85" si="31">IFERROR(I84/H84,"-%")</f>
        <v>1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>
      <c r="A85" s="1"/>
      <c r="B85" s="1"/>
      <c r="C85" s="1"/>
      <c r="D85" s="1"/>
      <c r="E85" s="1"/>
      <c r="F85" s="1"/>
      <c r="G85" s="42" t="s">
        <v>31</v>
      </c>
      <c r="H85" s="43">
        <f>SUMIF(E25:E59, "자치", H25:H59)</f>
        <v>0</v>
      </c>
      <c r="I85" s="43">
        <f>SUMIF(E25:E59, "자치", I25:I59)</f>
        <v>0</v>
      </c>
      <c r="J85" s="12" t="str">
        <f t="shared" si="31"/>
        <v>-%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>
      <c r="A86" s="1"/>
      <c r="B86" s="1"/>
      <c r="C86" s="1"/>
      <c r="D86" s="1"/>
      <c r="E86" s="1"/>
      <c r="F86" s="1"/>
      <c r="G86" s="44" t="s">
        <v>46</v>
      </c>
      <c r="H86" s="45">
        <f t="shared" ref="H86:I86" si="32">H84-H85</f>
        <v>1000000</v>
      </c>
      <c r="I86" s="45">
        <f t="shared" si="32"/>
        <v>1000000</v>
      </c>
      <c r="J86" s="46">
        <v>1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 customHeight="1"/>
    <row r="288" spans="1:29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8">
    <mergeCell ref="D59:G59"/>
    <mergeCell ref="C60:G60"/>
    <mergeCell ref="D37:D40"/>
    <mergeCell ref="E40:G40"/>
    <mergeCell ref="D42:D44"/>
    <mergeCell ref="E44:G44"/>
    <mergeCell ref="D45:D49"/>
    <mergeCell ref="E49:G49"/>
    <mergeCell ref="D50:G50"/>
    <mergeCell ref="B27:B60"/>
    <mergeCell ref="C42:C50"/>
    <mergeCell ref="C51:C56"/>
    <mergeCell ref="C57:C59"/>
    <mergeCell ref="F22:G22"/>
    <mergeCell ref="E23:G23"/>
    <mergeCell ref="B25:K25"/>
    <mergeCell ref="D27:D29"/>
    <mergeCell ref="E29:G29"/>
    <mergeCell ref="D32:G32"/>
    <mergeCell ref="D41:G41"/>
    <mergeCell ref="D51:D55"/>
    <mergeCell ref="E55:G55"/>
    <mergeCell ref="D56:G56"/>
    <mergeCell ref="D57:D58"/>
    <mergeCell ref="E58:G58"/>
    <mergeCell ref="D30:D31"/>
    <mergeCell ref="E31:G31"/>
    <mergeCell ref="C27:C32"/>
    <mergeCell ref="C33:C41"/>
    <mergeCell ref="D33:D36"/>
    <mergeCell ref="E36:G36"/>
    <mergeCell ref="D3:K3"/>
    <mergeCell ref="D5:D23"/>
    <mergeCell ref="E5:E12"/>
    <mergeCell ref="F12:G12"/>
    <mergeCell ref="E13:E18"/>
    <mergeCell ref="F18:G18"/>
    <mergeCell ref="E19:E22"/>
  </mergeCells>
  <phoneticPr fontId="11" type="noConversion"/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기층 기구</vt:lpstr>
      <vt:lpstr>중앙회계 지원 대상 기구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홍유승</dc:creator>
  <cp:lastModifiedBy>홍유승</cp:lastModifiedBy>
  <dcterms:created xsi:type="dcterms:W3CDTF">2022-12-21T15:50:57Z</dcterms:created>
  <dcterms:modified xsi:type="dcterms:W3CDTF">2022-12-25T10:57:16Z</dcterms:modified>
</cp:coreProperties>
</file>