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J71" i="1" s="1"/>
  <c r="H71" i="1"/>
  <c r="J66" i="1"/>
  <c r="I66" i="1"/>
  <c r="H66" i="1"/>
  <c r="H65" i="1"/>
  <c r="H67" i="1" s="1"/>
  <c r="I61" i="1"/>
  <c r="J61" i="1" s="1"/>
  <c r="H61" i="1"/>
  <c r="J43" i="1"/>
  <c r="I43" i="1"/>
  <c r="I44" i="1" s="1"/>
  <c r="J42" i="1"/>
  <c r="J41" i="1"/>
  <c r="I40" i="1"/>
  <c r="J40" i="1" s="1"/>
  <c r="J39" i="1"/>
  <c r="I38" i="1"/>
  <c r="J38" i="1" s="1"/>
  <c r="H38" i="1"/>
  <c r="J37" i="1"/>
  <c r="J36" i="1"/>
  <c r="J35" i="1"/>
  <c r="I35" i="1"/>
  <c r="J34" i="1"/>
  <c r="I33" i="1"/>
  <c r="H33" i="1"/>
  <c r="J33" i="1" s="1"/>
  <c r="J32" i="1"/>
  <c r="I31" i="1"/>
  <c r="J31" i="1" s="1"/>
  <c r="J30" i="1"/>
  <c r="I29" i="1"/>
  <c r="J29" i="1" s="1"/>
  <c r="H29" i="1"/>
  <c r="J28" i="1"/>
  <c r="J27" i="1"/>
  <c r="I27" i="1"/>
  <c r="J25" i="1"/>
  <c r="J20" i="1"/>
  <c r="I20" i="1"/>
  <c r="I70" i="1" s="1"/>
  <c r="H20" i="1"/>
  <c r="H70" i="1" s="1"/>
  <c r="H72" i="1" s="1"/>
  <c r="I16" i="1"/>
  <c r="I65" i="1" s="1"/>
  <c r="H16" i="1"/>
  <c r="J15" i="1"/>
  <c r="J14" i="1"/>
  <c r="J13" i="1"/>
  <c r="J12" i="1"/>
  <c r="J11" i="1"/>
  <c r="I11" i="1"/>
  <c r="I60" i="1" s="1"/>
  <c r="H11" i="1"/>
  <c r="H60" i="1" s="1"/>
  <c r="H62" i="1" s="1"/>
  <c r="J10" i="1"/>
  <c r="J9" i="1"/>
  <c r="J8" i="1"/>
  <c r="J7" i="1"/>
  <c r="J6" i="1"/>
  <c r="J5" i="1"/>
  <c r="J60" i="1" l="1"/>
  <c r="I62" i="1"/>
  <c r="J62" i="1" s="1"/>
  <c r="I72" i="1"/>
  <c r="J70" i="1"/>
  <c r="I45" i="1"/>
  <c r="J65" i="1"/>
  <c r="I67" i="1"/>
  <c r="I21" i="1"/>
  <c r="H44" i="1"/>
  <c r="H45" i="1" s="1"/>
  <c r="H53" i="1" s="1"/>
  <c r="H21" i="1"/>
  <c r="H52" i="1" s="1"/>
  <c r="J16" i="1"/>
  <c r="J45" i="1" l="1"/>
  <c r="I53" i="1"/>
  <c r="J53" i="1" s="1"/>
  <c r="H54" i="1"/>
  <c r="J44" i="1"/>
  <c r="I52" i="1"/>
  <c r="J21" i="1"/>
  <c r="J52" i="1" l="1"/>
  <c r="I54" i="1"/>
  <c r="J54" i="1" s="1"/>
</calcChain>
</file>

<file path=xl/sharedStrings.xml><?xml version="1.0" encoding="utf-8"?>
<sst xmlns="http://schemas.openxmlformats.org/spreadsheetml/2006/main" count="183" uniqueCount="95">
  <si>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</si>
  <si>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</si>
  <si>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</si>
  <si>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</si>
  <si>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</si>
  <si>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</si>
  <si>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</si>
  <si>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</si>
  <si>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</si>
  <si>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건설및환경공학과</t>
  </si>
  <si>
    <t>학생</t>
  </si>
  <si>
    <t>기층예산</t>
  </si>
  <si>
    <t>AA</t>
  </si>
  <si>
    <t>필수 기입 항목</t>
  </si>
  <si>
    <t>기층 예산 이월금</t>
  </si>
  <si>
    <t>AB</t>
  </si>
  <si>
    <t>-</t>
  </si>
  <si>
    <t>필수 기입 항목, 22상반기부터 기층예산이월금 분리</t>
  </si>
  <si>
    <t>과비</t>
  </si>
  <si>
    <t>AC</t>
  </si>
  <si>
    <t>필수 기입 항목, 과비를 걷지 않음</t>
  </si>
  <si>
    <t>과비 이월금</t>
  </si>
  <si>
    <t>AD</t>
  </si>
  <si>
    <t>격려금</t>
  </si>
  <si>
    <t>AE</t>
  </si>
  <si>
    <t>필수 기입 항목, 예산은 직전반기 격려금과 동일하게 작성</t>
  </si>
  <si>
    <t>예금결산이자</t>
  </si>
  <si>
    <t>AF</t>
  </si>
  <si>
    <t>계</t>
  </si>
  <si>
    <t>본회계</t>
  </si>
  <si>
    <t>학과설명회 지원금</t>
  </si>
  <si>
    <t>BC</t>
  </si>
  <si>
    <t>MT 지원금</t>
  </si>
  <si>
    <t>BE</t>
  </si>
  <si>
    <t>*전년도 상반기 코로나로 인해 미실시하여 예산편성 없음</t>
  </si>
  <si>
    <t>종강파티 지원금</t>
  </si>
  <si>
    <t>BF</t>
  </si>
  <si>
    <t>*전년도 상반기 코로나로 인해 미실시하여 결산 0원</t>
  </si>
  <si>
    <t>과방정비 지원금</t>
  </si>
  <si>
    <t>BG</t>
  </si>
  <si>
    <t>자치</t>
  </si>
  <si>
    <t>전반기 자치 이월금</t>
  </si>
  <si>
    <t>CA</t>
  </si>
  <si>
    <t>-%</t>
  </si>
  <si>
    <t>22상반기부터 기층예산이월금 분리</t>
  </si>
  <si>
    <t>축제부스 수익금</t>
  </si>
  <si>
    <t>CB</t>
  </si>
  <si>
    <t>전년도 동분기 코로나로 인해 축제부스 미운영</t>
  </si>
  <si>
    <t>축제부스 보증금 반환</t>
  </si>
  <si>
    <t>CC</t>
  </si>
  <si>
    <t>3분기 집행</t>
  </si>
  <si>
    <t>총계</t>
  </si>
  <si>
    <t>지출</t>
  </si>
  <si>
    <t>담당</t>
  </si>
  <si>
    <t>소항목</t>
  </si>
  <si>
    <t>세부항목</t>
  </si>
  <si>
    <t xml:space="preserve">비고 </t>
  </si>
  <si>
    <t>학생회장</t>
  </si>
  <si>
    <t>축제부스운영</t>
  </si>
  <si>
    <t>부스 재료비</t>
  </si>
  <si>
    <t>A1</t>
  </si>
  <si>
    <t>선집행 대상, 수혜 대상자: 학과 재학생</t>
  </si>
  <si>
    <t>회오리감자 기계 구입</t>
  </si>
  <si>
    <t>A2</t>
  </si>
  <si>
    <t>B1</t>
  </si>
  <si>
    <t>개강파티</t>
  </si>
  <si>
    <t>식사비</t>
  </si>
  <si>
    <t>C1</t>
  </si>
  <si>
    <t>수혜 대상자: 학과 재학생, 코로나로 인해 전년도 동분기 예산편성 없음</t>
  </si>
  <si>
    <t>학과설명회</t>
  </si>
  <si>
    <t>D1</t>
  </si>
  <si>
    <t>학과 MT</t>
  </si>
  <si>
    <t>E1</t>
  </si>
  <si>
    <t>수혜 대상자: 학과 재학생; 코로나로 인해 전년도 동분기 예산편성 없음, 직전분기 예산 참고하여 편성</t>
  </si>
  <si>
    <t>종강파티</t>
  </si>
  <si>
    <t>F1</t>
  </si>
  <si>
    <t>수혜 대상자: 학과 재학생; 코로나로 인해 전년도 종강파티 무산 (결산 0)</t>
  </si>
  <si>
    <t>후식비</t>
  </si>
  <si>
    <t>F2</t>
  </si>
  <si>
    <t>OTL 후기작성 이벤트</t>
  </si>
  <si>
    <t>참가 상품</t>
  </si>
  <si>
    <t>G1</t>
  </si>
  <si>
    <t>수혜 대상자: 학생회비 납부 대상자, 신사업</t>
  </si>
  <si>
    <t>과방 정비 사업</t>
  </si>
  <si>
    <t>물품 구입</t>
  </si>
  <si>
    <t>H1</t>
  </si>
  <si>
    <t>수혜 대상자: 학과 재학생, 전년도 동분기 코로나로 인해 과방 열지 않음</t>
  </si>
  <si>
    <t>간식 비치</t>
  </si>
  <si>
    <t>H2</t>
  </si>
  <si>
    <t>합계</t>
  </si>
  <si>
    <t>전체 대항목 총계</t>
  </si>
  <si>
    <t>전년도</t>
  </si>
  <si>
    <t>당해년도</t>
  </si>
  <si>
    <t>전년도 대비</t>
  </si>
  <si>
    <t>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</si>
</sst>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₩-412]#,##0"/>
    <numFmt numFmtId="177" formatCode="0.0%"/>
    <numFmt numFmtId="178" formatCode="&quot;₩&quot;#,##0"/>
  </numFmts>
  <fonts count="7">
    <font>
      <sz val="11"/>
      <color theme="1"/>
      <name val="맑은 고딕"/>
      <family val="2"/>
      <charset val="129"/>
      <scheme val="minor"/>
    </font>
    <font>
      <sz val="10"/>
      <color theme="1"/>
      <name val="Arial"/>
      <family val="2"/>
    </font>
    <font>
      <sz val="8"/>
      <name val="맑은 고딕"/>
      <family val="2"/>
      <charset val="129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/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3" fillId="0" borderId="4" xfId="0" applyFont="1" applyBorder="1" applyAlignment="1">
      <alignment horizontal="center" wrapText="1"/>
    </xf>
    <xf numFmtId="176" fontId="3" fillId="0" borderId="4" xfId="0" applyNumberFormat="1" applyFont="1" applyBorder="1" applyAlignment="1">
      <alignment horizontal="center" wrapText="1"/>
    </xf>
    <xf numFmtId="177" fontId="3" fillId="0" borderId="4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 wrapText="1"/>
    </xf>
    <xf numFmtId="10" fontId="5" fillId="0" borderId="4" xfId="0" applyNumberFormat="1" applyFont="1" applyBorder="1" applyAlignment="1">
      <alignment horizont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3" fillId="2" borderId="1" xfId="0" applyFont="1" applyFill="1" applyBorder="1" applyAlignment="1">
      <alignment horizontal="center" wrapText="1"/>
    </xf>
    <xf numFmtId="176" fontId="3" fillId="2" borderId="4" xfId="0" applyNumberFormat="1" applyFont="1" applyFill="1" applyBorder="1" applyAlignment="1">
      <alignment horizontal="center"/>
    </xf>
    <xf numFmtId="176" fontId="3" fillId="2" borderId="4" xfId="0" applyNumberFormat="1" applyFont="1" applyFill="1" applyBorder="1" applyAlignment="1">
      <alignment horizontal="center" wrapText="1"/>
    </xf>
    <xf numFmtId="10" fontId="3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/>
    <xf numFmtId="0" fontId="5" fillId="0" borderId="4" xfId="0" applyFont="1" applyBorder="1" applyAlignment="1">
      <alignment horizontal="center" wrapText="1"/>
    </xf>
    <xf numFmtId="176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176" fontId="3" fillId="4" borderId="4" xfId="0" applyNumberFormat="1" applyFont="1" applyFill="1" applyBorder="1" applyAlignment="1">
      <alignment horizontal="center"/>
    </xf>
    <xf numFmtId="10" fontId="3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/>
    <xf numFmtId="176" fontId="1" fillId="0" borderId="0" xfId="0" applyNumberFormat="1" applyFont="1" applyAlignment="1"/>
    <xf numFmtId="10" fontId="1" fillId="0" borderId="0" xfId="0" applyNumberFormat="1" applyFont="1" applyAlignment="1"/>
    <xf numFmtId="0" fontId="1" fillId="3" borderId="5" xfId="0" applyFont="1" applyFill="1" applyBorder="1" applyAlignment="1"/>
    <xf numFmtId="176" fontId="5" fillId="0" borderId="5" xfId="0" applyNumberFormat="1" applyFont="1" applyBorder="1" applyAlignment="1">
      <alignment horizontal="center"/>
    </xf>
    <xf numFmtId="176" fontId="5" fillId="5" borderId="5" xfId="0" applyNumberFormat="1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7" fontId="1" fillId="2" borderId="4" xfId="0" applyNumberFormat="1" applyFont="1" applyFill="1" applyBorder="1" applyAlignment="1"/>
    <xf numFmtId="0" fontId="6" fillId="3" borderId="4" xfId="0" applyFont="1" applyFill="1" applyBorder="1" applyAlignment="1"/>
    <xf numFmtId="0" fontId="6" fillId="3" borderId="5" xfId="0" applyFont="1" applyFill="1" applyBorder="1" applyAlignment="1"/>
    <xf numFmtId="176" fontId="3" fillId="6" borderId="1" xfId="0" applyNumberFormat="1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10" fontId="3" fillId="6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/>
    <xf numFmtId="0" fontId="3" fillId="4" borderId="1" xfId="0" applyFont="1" applyFill="1" applyBorder="1" applyAlignment="1">
      <alignment horizontal="center"/>
    </xf>
    <xf numFmtId="178" fontId="3" fillId="4" borderId="4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" fillId="0" borderId="4" xfId="0" applyFont="1" applyBorder="1" applyAlignment="1"/>
    <xf numFmtId="0" fontId="3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176" fontId="3" fillId="9" borderId="4" xfId="0" applyNumberFormat="1" applyFont="1" applyFill="1" applyBorder="1" applyAlignment="1">
      <alignment horizontal="center"/>
    </xf>
    <xf numFmtId="10" fontId="5" fillId="9" borderId="4" xfId="0" applyNumberFormat="1" applyFont="1" applyFill="1" applyBorder="1" applyAlignment="1">
      <alignment horizontal="center"/>
    </xf>
    <xf numFmtId="10" fontId="5" fillId="3" borderId="4" xfId="0" applyNumberFormat="1" applyFont="1" applyFill="1" applyBorder="1" applyAlignment="1">
      <alignment horizontal="center"/>
    </xf>
    <xf numFmtId="0" fontId="1" fillId="0" borderId="3" xfId="0" applyFont="1" applyBorder="1" applyAlignment="1"/>
    <xf numFmtId="0" fontId="5" fillId="9" borderId="4" xfId="0" applyFont="1" applyFill="1" applyBorder="1" applyAlignment="1">
      <alignment horizontal="center"/>
    </xf>
    <xf numFmtId="0" fontId="0" fillId="0" borderId="0" xfId="0" applyFont="1" applyAlignment="1"/>
    <xf numFmtId="0" fontId="3" fillId="0" borderId="7" xfId="0" applyFont="1" applyBorder="1" applyAlignment="1">
      <alignment horizontal="center"/>
    </xf>
    <xf numFmtId="176" fontId="3" fillId="0" borderId="7" xfId="0" applyNumberFormat="1" applyFont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N29" sqref="N29"/>
    </sheetView>
  </sheetViews>
  <sheetFormatPr defaultRowHeight="16.5"/>
  <cols>
    <col min="4" max="4" width="19" customWidth="1"/>
    <col min="5" max="5" width="15.75" customWidth="1"/>
    <col min="6" max="6" width="24.625" customWidth="1"/>
    <col min="8" max="8" width="16.25" customWidth="1"/>
    <col min="9" max="9" width="18.25" customWidth="1"/>
    <col min="11" max="11" width="68.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2" t="s">
        <v>0</v>
      </c>
      <c r="E3" s="3"/>
      <c r="F3" s="3"/>
      <c r="G3" s="3"/>
      <c r="H3" s="3"/>
      <c r="I3" s="3"/>
      <c r="J3" s="3"/>
      <c r="K3" s="4"/>
    </row>
    <row r="4" spans="1:11" ht="25.5">
      <c r="A4" s="1"/>
      <c r="B4" s="1"/>
      <c r="C4" s="1"/>
      <c r="D4" s="5" t="s">
        <v>1</v>
      </c>
      <c r="E4" s="5" t="s">
        <v>2</v>
      </c>
      <c r="F4" s="5" t="s">
        <v>3</v>
      </c>
      <c r="G4" s="5" t="s">
        <v>4</v>
      </c>
      <c r="H4" s="6" t="s">
        <v>5</v>
      </c>
      <c r="I4" s="6" t="s">
        <v>6</v>
      </c>
      <c r="J4" s="7" t="s">
        <v>7</v>
      </c>
      <c r="K4" s="5" t="s">
        <v>8</v>
      </c>
    </row>
    <row r="5" spans="1:11">
      <c r="A5" s="1"/>
      <c r="B5" s="1"/>
      <c r="C5" s="1"/>
      <c r="D5" s="8" t="s">
        <v>9</v>
      </c>
      <c r="E5" s="8" t="s">
        <v>10</v>
      </c>
      <c r="F5" s="9" t="s">
        <v>11</v>
      </c>
      <c r="G5" s="10" t="s">
        <v>12</v>
      </c>
      <c r="H5" s="11">
        <v>174000</v>
      </c>
      <c r="I5" s="12">
        <v>174000</v>
      </c>
      <c r="J5" s="13">
        <f t="shared" ref="J5:J16" si="0">IFERROR(I5/H5,"-%")</f>
        <v>1</v>
      </c>
      <c r="K5" s="10" t="s">
        <v>13</v>
      </c>
    </row>
    <row r="6" spans="1:11">
      <c r="A6" s="1"/>
      <c r="B6" s="1"/>
      <c r="C6" s="1"/>
      <c r="D6" s="14"/>
      <c r="E6" s="14"/>
      <c r="F6" s="9" t="s">
        <v>14</v>
      </c>
      <c r="G6" s="10" t="s">
        <v>15</v>
      </c>
      <c r="H6" s="11" t="s">
        <v>16</v>
      </c>
      <c r="I6" s="12">
        <v>174000</v>
      </c>
      <c r="J6" s="13" t="str">
        <f t="shared" si="0"/>
        <v>-%</v>
      </c>
      <c r="K6" s="10" t="s">
        <v>17</v>
      </c>
    </row>
    <row r="7" spans="1:11">
      <c r="A7" s="1"/>
      <c r="B7" s="1"/>
      <c r="C7" s="1"/>
      <c r="D7" s="14"/>
      <c r="E7" s="14"/>
      <c r="F7" s="9" t="s">
        <v>18</v>
      </c>
      <c r="G7" s="10" t="s">
        <v>19</v>
      </c>
      <c r="H7" s="11" t="s">
        <v>16</v>
      </c>
      <c r="I7" s="12" t="s">
        <v>16</v>
      </c>
      <c r="J7" s="13" t="str">
        <f t="shared" si="0"/>
        <v>-%</v>
      </c>
      <c r="K7" s="10" t="s">
        <v>20</v>
      </c>
    </row>
    <row r="8" spans="1:11">
      <c r="A8" s="1"/>
      <c r="B8" s="1"/>
      <c r="C8" s="1"/>
      <c r="D8" s="14"/>
      <c r="E8" s="14"/>
      <c r="F8" s="9" t="s">
        <v>21</v>
      </c>
      <c r="G8" s="10" t="s">
        <v>22</v>
      </c>
      <c r="H8" s="11" t="s">
        <v>16</v>
      </c>
      <c r="I8" s="12" t="s">
        <v>16</v>
      </c>
      <c r="J8" s="13" t="str">
        <f t="shared" si="0"/>
        <v>-%</v>
      </c>
      <c r="K8" s="10" t="s">
        <v>20</v>
      </c>
    </row>
    <row r="9" spans="1:11">
      <c r="A9" s="1"/>
      <c r="B9" s="1"/>
      <c r="C9" s="1"/>
      <c r="D9" s="14"/>
      <c r="E9" s="14"/>
      <c r="F9" s="9" t="s">
        <v>23</v>
      </c>
      <c r="G9" s="10" t="s">
        <v>24</v>
      </c>
      <c r="H9" s="11">
        <v>230768</v>
      </c>
      <c r="I9" s="12">
        <v>222222</v>
      </c>
      <c r="J9" s="13">
        <f t="shared" si="0"/>
        <v>0.96296713582472437</v>
      </c>
      <c r="K9" s="10" t="s">
        <v>25</v>
      </c>
    </row>
    <row r="10" spans="1:11">
      <c r="A10" s="1"/>
      <c r="B10" s="1"/>
      <c r="C10" s="1"/>
      <c r="D10" s="14"/>
      <c r="E10" s="14"/>
      <c r="F10" s="9" t="s">
        <v>26</v>
      </c>
      <c r="G10" s="10" t="s">
        <v>27</v>
      </c>
      <c r="H10" s="11">
        <v>464</v>
      </c>
      <c r="I10" s="12">
        <v>500</v>
      </c>
      <c r="J10" s="13">
        <f t="shared" si="0"/>
        <v>1.0775862068965518</v>
      </c>
      <c r="K10" s="10" t="s">
        <v>13</v>
      </c>
    </row>
    <row r="11" spans="1:11">
      <c r="A11" s="1"/>
      <c r="B11" s="1"/>
      <c r="C11" s="1"/>
      <c r="D11" s="14"/>
      <c r="E11" s="15"/>
      <c r="F11" s="16" t="s">
        <v>28</v>
      </c>
      <c r="G11" s="4"/>
      <c r="H11" s="17">
        <f t="shared" ref="H11:I11" si="1">SUM(H5:H10)</f>
        <v>405232</v>
      </c>
      <c r="I11" s="18">
        <f t="shared" si="1"/>
        <v>570722</v>
      </c>
      <c r="J11" s="19">
        <f t="shared" si="0"/>
        <v>1.4083833458364592</v>
      </c>
      <c r="K11" s="20"/>
    </row>
    <row r="12" spans="1:11" ht="25.5">
      <c r="A12" s="1"/>
      <c r="B12" s="1"/>
      <c r="C12" s="1"/>
      <c r="D12" s="14"/>
      <c r="E12" s="8" t="s">
        <v>29</v>
      </c>
      <c r="F12" s="21" t="s">
        <v>30</v>
      </c>
      <c r="G12" s="10" t="s">
        <v>31</v>
      </c>
      <c r="H12" s="11">
        <v>1000000</v>
      </c>
      <c r="I12" s="22">
        <v>1000000</v>
      </c>
      <c r="J12" s="13">
        <f t="shared" si="0"/>
        <v>1</v>
      </c>
      <c r="K12" s="10"/>
    </row>
    <row r="13" spans="1:11">
      <c r="A13" s="1"/>
      <c r="B13" s="1"/>
      <c r="C13" s="1"/>
      <c r="D13" s="14"/>
      <c r="E13" s="14"/>
      <c r="F13" s="21" t="s">
        <v>32</v>
      </c>
      <c r="G13" s="10" t="s">
        <v>33</v>
      </c>
      <c r="H13" s="11" t="s">
        <v>16</v>
      </c>
      <c r="I13" s="22">
        <v>1000000</v>
      </c>
      <c r="J13" s="13" t="str">
        <f t="shared" si="0"/>
        <v>-%</v>
      </c>
      <c r="K13" s="10" t="s">
        <v>34</v>
      </c>
    </row>
    <row r="14" spans="1:11" ht="25.5">
      <c r="A14" s="1"/>
      <c r="B14" s="1"/>
      <c r="C14" s="1"/>
      <c r="D14" s="14"/>
      <c r="E14" s="14"/>
      <c r="F14" s="21" t="s">
        <v>35</v>
      </c>
      <c r="G14" s="10" t="s">
        <v>36</v>
      </c>
      <c r="H14" s="11">
        <v>0</v>
      </c>
      <c r="I14" s="22">
        <v>200000</v>
      </c>
      <c r="J14" s="13" t="str">
        <f t="shared" si="0"/>
        <v>-%</v>
      </c>
      <c r="K14" s="10" t="s">
        <v>37</v>
      </c>
    </row>
    <row r="15" spans="1:11" ht="25.5">
      <c r="A15" s="1"/>
      <c r="B15" s="1"/>
      <c r="C15" s="1"/>
      <c r="D15" s="14"/>
      <c r="E15" s="14"/>
      <c r="F15" s="21" t="s">
        <v>38</v>
      </c>
      <c r="G15" s="10" t="s">
        <v>39</v>
      </c>
      <c r="H15" s="11" t="s">
        <v>16</v>
      </c>
      <c r="I15" s="22">
        <v>100000</v>
      </c>
      <c r="J15" s="13" t="str">
        <f t="shared" si="0"/>
        <v>-%</v>
      </c>
      <c r="K15" s="10" t="s">
        <v>34</v>
      </c>
    </row>
    <row r="16" spans="1:11">
      <c r="A16" s="1"/>
      <c r="B16" s="1"/>
      <c r="C16" s="1"/>
      <c r="D16" s="14"/>
      <c r="E16" s="15"/>
      <c r="F16" s="16" t="s">
        <v>28</v>
      </c>
      <c r="G16" s="4"/>
      <c r="H16" s="17">
        <f t="shared" ref="H16:I16" si="2">SUM(H12:H15)</f>
        <v>1000000</v>
      </c>
      <c r="I16" s="17">
        <f t="shared" si="2"/>
        <v>2300000</v>
      </c>
      <c r="J16" s="19">
        <f t="shared" si="0"/>
        <v>2.2999999999999998</v>
      </c>
      <c r="K16" s="20"/>
    </row>
    <row r="17" spans="1:11" ht="25.5">
      <c r="A17" s="1"/>
      <c r="B17" s="1"/>
      <c r="C17" s="1"/>
      <c r="D17" s="14"/>
      <c r="E17" s="8" t="s">
        <v>40</v>
      </c>
      <c r="F17" s="21" t="s">
        <v>41</v>
      </c>
      <c r="G17" s="10" t="s">
        <v>42</v>
      </c>
      <c r="H17" s="11" t="s">
        <v>16</v>
      </c>
      <c r="I17" s="11">
        <v>437537</v>
      </c>
      <c r="J17" s="10" t="s">
        <v>43</v>
      </c>
      <c r="K17" s="23" t="s">
        <v>44</v>
      </c>
    </row>
    <row r="18" spans="1:11">
      <c r="A18" s="1"/>
      <c r="B18" s="1"/>
      <c r="C18" s="1"/>
      <c r="D18" s="14"/>
      <c r="E18" s="14"/>
      <c r="F18" s="9" t="s">
        <v>45</v>
      </c>
      <c r="G18" s="10" t="s">
        <v>46</v>
      </c>
      <c r="H18" s="11" t="s">
        <v>16</v>
      </c>
      <c r="I18" s="12">
        <v>600000</v>
      </c>
      <c r="J18" s="10" t="s">
        <v>43</v>
      </c>
      <c r="K18" s="10" t="s">
        <v>47</v>
      </c>
    </row>
    <row r="19" spans="1:11">
      <c r="A19" s="1"/>
      <c r="B19" s="1"/>
      <c r="C19" s="1"/>
      <c r="D19" s="14"/>
      <c r="E19" s="14"/>
      <c r="F19" s="9" t="s">
        <v>48</v>
      </c>
      <c r="G19" s="10" t="s">
        <v>49</v>
      </c>
      <c r="H19" s="11" t="s">
        <v>16</v>
      </c>
      <c r="I19" s="12">
        <v>200000</v>
      </c>
      <c r="J19" s="10" t="s">
        <v>43</v>
      </c>
      <c r="K19" s="10" t="s">
        <v>50</v>
      </c>
    </row>
    <row r="20" spans="1:11">
      <c r="A20" s="1"/>
      <c r="B20" s="1"/>
      <c r="C20" s="1"/>
      <c r="D20" s="14"/>
      <c r="E20" s="15"/>
      <c r="F20" s="16" t="s">
        <v>28</v>
      </c>
      <c r="G20" s="4"/>
      <c r="H20" s="17">
        <f>SUM(H17)</f>
        <v>0</v>
      </c>
      <c r="I20" s="17">
        <f>SUM(I17, I18, I19)</f>
        <v>1237537</v>
      </c>
      <c r="J20" s="19" t="str">
        <f t="shared" ref="J20:J21" si="3">IFERROR(I20/H20,"-%")</f>
        <v>-%</v>
      </c>
      <c r="K20" s="20"/>
    </row>
    <row r="21" spans="1:11">
      <c r="A21" s="1"/>
      <c r="B21" s="1"/>
      <c r="C21" s="1"/>
      <c r="D21" s="15"/>
      <c r="E21" s="24" t="s">
        <v>51</v>
      </c>
      <c r="F21" s="3"/>
      <c r="G21" s="4"/>
      <c r="H21" s="25">
        <f t="shared" ref="H21:I21" si="4">SUM(H11,H16,H20)</f>
        <v>1405232</v>
      </c>
      <c r="I21" s="25">
        <f t="shared" si="4"/>
        <v>4108259</v>
      </c>
      <c r="J21" s="26">
        <f t="shared" si="3"/>
        <v>2.9235450089380257</v>
      </c>
      <c r="K21" s="27"/>
    </row>
    <row r="22" spans="1:11">
      <c r="A22" s="1"/>
      <c r="B22" s="1"/>
      <c r="C22" s="1"/>
      <c r="D22" s="1"/>
      <c r="E22" s="1"/>
      <c r="F22" s="1"/>
      <c r="G22" s="1"/>
      <c r="H22" s="28"/>
      <c r="I22" s="29"/>
      <c r="J22" s="1"/>
      <c r="K22" s="1"/>
    </row>
    <row r="23" spans="1:11">
      <c r="A23" s="1"/>
      <c r="B23" s="59" t="s">
        <v>52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1">
      <c r="A24" s="1"/>
      <c r="B24" s="56" t="s">
        <v>1</v>
      </c>
      <c r="C24" s="56" t="s">
        <v>53</v>
      </c>
      <c r="D24" s="56" t="s">
        <v>54</v>
      </c>
      <c r="E24" s="56" t="s">
        <v>2</v>
      </c>
      <c r="F24" s="56" t="s">
        <v>55</v>
      </c>
      <c r="G24" s="57" t="s">
        <v>4</v>
      </c>
      <c r="H24" s="57" t="s">
        <v>5</v>
      </c>
      <c r="I24" s="57" t="s">
        <v>6</v>
      </c>
      <c r="J24" s="58" t="s">
        <v>7</v>
      </c>
      <c r="K24" s="56" t="s">
        <v>56</v>
      </c>
    </row>
    <row r="25" spans="1:11">
      <c r="A25" s="1"/>
      <c r="B25" s="30" t="s">
        <v>9</v>
      </c>
      <c r="C25" s="31" t="s">
        <v>57</v>
      </c>
      <c r="D25" s="32" t="s">
        <v>58</v>
      </c>
      <c r="E25" s="11" t="s">
        <v>40</v>
      </c>
      <c r="F25" s="11" t="s">
        <v>59</v>
      </c>
      <c r="G25" s="11" t="s">
        <v>60</v>
      </c>
      <c r="H25" s="11" t="s">
        <v>16</v>
      </c>
      <c r="I25" s="11">
        <v>350000</v>
      </c>
      <c r="J25" s="13" t="str">
        <f>IFERROR(I25/H25,"-%")</f>
        <v>-%</v>
      </c>
      <c r="K25" s="30" t="s">
        <v>61</v>
      </c>
    </row>
    <row r="26" spans="1:11">
      <c r="A26" s="1"/>
      <c r="B26" s="14"/>
      <c r="C26" s="14"/>
      <c r="D26" s="14"/>
      <c r="E26" s="11" t="s">
        <v>40</v>
      </c>
      <c r="F26" s="11" t="s">
        <v>62</v>
      </c>
      <c r="G26" s="11" t="s">
        <v>63</v>
      </c>
      <c r="H26" s="11" t="s">
        <v>16</v>
      </c>
      <c r="I26" s="11">
        <v>50000</v>
      </c>
      <c r="J26" s="10" t="s">
        <v>43</v>
      </c>
      <c r="K26" s="15"/>
    </row>
    <row r="27" spans="1:11">
      <c r="A27" s="1"/>
      <c r="B27" s="14"/>
      <c r="C27" s="14"/>
      <c r="D27" s="15"/>
      <c r="E27" s="33" t="s">
        <v>28</v>
      </c>
      <c r="F27" s="3"/>
      <c r="G27" s="4"/>
      <c r="H27" s="17" t="s">
        <v>16</v>
      </c>
      <c r="I27" s="17">
        <f>SUM(I25:I26)</f>
        <v>400000</v>
      </c>
      <c r="J27" s="19" t="str">
        <f t="shared" ref="J27:J45" si="5">IFERROR(I27/H27,"-%")</f>
        <v>-%</v>
      </c>
      <c r="K27" s="34"/>
    </row>
    <row r="28" spans="1:11">
      <c r="A28" s="1"/>
      <c r="B28" s="14"/>
      <c r="C28" s="14"/>
      <c r="D28" s="31" t="s">
        <v>23</v>
      </c>
      <c r="E28" s="11" t="s">
        <v>10</v>
      </c>
      <c r="F28" s="11" t="s">
        <v>23</v>
      </c>
      <c r="G28" s="11" t="s">
        <v>64</v>
      </c>
      <c r="H28" s="11">
        <v>230768</v>
      </c>
      <c r="I28" s="11">
        <v>222222</v>
      </c>
      <c r="J28" s="13">
        <f t="shared" si="5"/>
        <v>0.96296713582472437</v>
      </c>
      <c r="K28" s="10" t="s">
        <v>13</v>
      </c>
    </row>
    <row r="29" spans="1:11">
      <c r="A29" s="1"/>
      <c r="B29" s="14"/>
      <c r="C29" s="14"/>
      <c r="D29" s="15"/>
      <c r="E29" s="33" t="s">
        <v>28</v>
      </c>
      <c r="F29" s="3"/>
      <c r="G29" s="4"/>
      <c r="H29" s="17">
        <f t="shared" ref="H29:I29" si="6">H28</f>
        <v>230768</v>
      </c>
      <c r="I29" s="17">
        <f t="shared" si="6"/>
        <v>222222</v>
      </c>
      <c r="J29" s="19">
        <f t="shared" si="5"/>
        <v>0.96296713582472437</v>
      </c>
      <c r="K29" s="34"/>
    </row>
    <row r="30" spans="1:11">
      <c r="A30" s="1"/>
      <c r="B30" s="14"/>
      <c r="C30" s="14"/>
      <c r="D30" s="31" t="s">
        <v>65</v>
      </c>
      <c r="E30" s="22" t="s">
        <v>40</v>
      </c>
      <c r="F30" s="22" t="s">
        <v>66</v>
      </c>
      <c r="G30" s="22" t="s">
        <v>67</v>
      </c>
      <c r="H30" s="22" t="s">
        <v>16</v>
      </c>
      <c r="I30" s="22">
        <v>200000</v>
      </c>
      <c r="J30" s="13" t="str">
        <f t="shared" si="5"/>
        <v>-%</v>
      </c>
      <c r="K30" s="35" t="s">
        <v>68</v>
      </c>
    </row>
    <row r="31" spans="1:11">
      <c r="A31" s="1"/>
      <c r="B31" s="14"/>
      <c r="C31" s="14"/>
      <c r="D31" s="15"/>
      <c r="E31" s="33" t="s">
        <v>28</v>
      </c>
      <c r="F31" s="3"/>
      <c r="G31" s="4"/>
      <c r="H31" s="17" t="s">
        <v>16</v>
      </c>
      <c r="I31" s="17">
        <f>SUM(I30)</f>
        <v>200000</v>
      </c>
      <c r="J31" s="19" t="str">
        <f t="shared" si="5"/>
        <v>-%</v>
      </c>
      <c r="K31" s="34"/>
    </row>
    <row r="32" spans="1:11">
      <c r="A32" s="1"/>
      <c r="B32" s="14"/>
      <c r="C32" s="14"/>
      <c r="D32" s="31" t="s">
        <v>69</v>
      </c>
      <c r="E32" s="22" t="s">
        <v>29</v>
      </c>
      <c r="F32" s="22" t="s">
        <v>30</v>
      </c>
      <c r="G32" s="22" t="s">
        <v>70</v>
      </c>
      <c r="H32" s="22">
        <v>1000000</v>
      </c>
      <c r="I32" s="22">
        <v>1000000</v>
      </c>
      <c r="J32" s="13">
        <f t="shared" si="5"/>
        <v>1</v>
      </c>
      <c r="K32" s="35"/>
    </row>
    <row r="33" spans="1:11">
      <c r="A33" s="1"/>
      <c r="B33" s="14"/>
      <c r="C33" s="14"/>
      <c r="D33" s="15"/>
      <c r="E33" s="33" t="s">
        <v>28</v>
      </c>
      <c r="F33" s="3"/>
      <c r="G33" s="4"/>
      <c r="H33" s="17">
        <f t="shared" ref="H33:I33" si="7">SUM(H32)</f>
        <v>1000000</v>
      </c>
      <c r="I33" s="17">
        <f t="shared" si="7"/>
        <v>1000000</v>
      </c>
      <c r="J33" s="19">
        <f t="shared" si="5"/>
        <v>1</v>
      </c>
      <c r="K33" s="34"/>
    </row>
    <row r="34" spans="1:11">
      <c r="A34" s="1"/>
      <c r="B34" s="14"/>
      <c r="C34" s="14"/>
      <c r="D34" s="31" t="s">
        <v>71</v>
      </c>
      <c r="E34" s="11" t="s">
        <v>29</v>
      </c>
      <c r="F34" s="22" t="s">
        <v>32</v>
      </c>
      <c r="G34" s="22" t="s">
        <v>72</v>
      </c>
      <c r="H34" s="22" t="s">
        <v>16</v>
      </c>
      <c r="I34" s="22">
        <v>1000000</v>
      </c>
      <c r="J34" s="13" t="str">
        <f t="shared" si="5"/>
        <v>-%</v>
      </c>
      <c r="K34" s="35" t="s">
        <v>73</v>
      </c>
    </row>
    <row r="35" spans="1:11">
      <c r="A35" s="1"/>
      <c r="B35" s="14"/>
      <c r="C35" s="14"/>
      <c r="D35" s="15"/>
      <c r="E35" s="33" t="s">
        <v>28</v>
      </c>
      <c r="F35" s="3"/>
      <c r="G35" s="4"/>
      <c r="H35" s="17" t="s">
        <v>16</v>
      </c>
      <c r="I35" s="17">
        <f>SUM(I34)</f>
        <v>1000000</v>
      </c>
      <c r="J35" s="19" t="str">
        <f t="shared" si="5"/>
        <v>-%</v>
      </c>
      <c r="K35" s="34"/>
    </row>
    <row r="36" spans="1:11">
      <c r="A36" s="1"/>
      <c r="B36" s="14"/>
      <c r="C36" s="14"/>
      <c r="D36" s="31" t="s">
        <v>74</v>
      </c>
      <c r="E36" s="11" t="s">
        <v>29</v>
      </c>
      <c r="F36" s="11" t="s">
        <v>66</v>
      </c>
      <c r="G36" s="11" t="s">
        <v>75</v>
      </c>
      <c r="H36" s="11">
        <v>0</v>
      </c>
      <c r="I36" s="11">
        <v>200000</v>
      </c>
      <c r="J36" s="13" t="str">
        <f t="shared" si="5"/>
        <v>-%</v>
      </c>
      <c r="K36" s="36" t="s">
        <v>76</v>
      </c>
    </row>
    <row r="37" spans="1:11">
      <c r="A37" s="1"/>
      <c r="B37" s="14"/>
      <c r="C37" s="14"/>
      <c r="D37" s="14"/>
      <c r="E37" s="11" t="s">
        <v>40</v>
      </c>
      <c r="F37" s="11" t="s">
        <v>77</v>
      </c>
      <c r="G37" s="11" t="s">
        <v>78</v>
      </c>
      <c r="H37" s="11">
        <v>0</v>
      </c>
      <c r="I37" s="11">
        <v>70000</v>
      </c>
      <c r="J37" s="13" t="str">
        <f t="shared" si="5"/>
        <v>-%</v>
      </c>
      <c r="K37" s="15"/>
    </row>
    <row r="38" spans="1:11">
      <c r="A38" s="1"/>
      <c r="B38" s="14"/>
      <c r="C38" s="14"/>
      <c r="D38" s="15"/>
      <c r="E38" s="33" t="s">
        <v>28</v>
      </c>
      <c r="F38" s="3"/>
      <c r="G38" s="4"/>
      <c r="H38" s="17">
        <f t="shared" ref="H38:I38" si="8">SUM(H36:H37)</f>
        <v>0</v>
      </c>
      <c r="I38" s="17">
        <f t="shared" si="8"/>
        <v>270000</v>
      </c>
      <c r="J38" s="19" t="str">
        <f t="shared" si="5"/>
        <v>-%</v>
      </c>
      <c r="K38" s="34"/>
    </row>
    <row r="39" spans="1:11">
      <c r="A39" s="1"/>
      <c r="B39" s="14"/>
      <c r="C39" s="14"/>
      <c r="D39" s="31" t="s">
        <v>79</v>
      </c>
      <c r="E39" s="11" t="s">
        <v>10</v>
      </c>
      <c r="F39" s="11" t="s">
        <v>80</v>
      </c>
      <c r="G39" s="11" t="s">
        <v>81</v>
      </c>
      <c r="H39" s="11" t="s">
        <v>16</v>
      </c>
      <c r="I39" s="11">
        <v>50000</v>
      </c>
      <c r="J39" s="13" t="str">
        <f t="shared" si="5"/>
        <v>-%</v>
      </c>
      <c r="K39" s="35" t="s">
        <v>82</v>
      </c>
    </row>
    <row r="40" spans="1:11">
      <c r="A40" s="1"/>
      <c r="B40" s="14"/>
      <c r="C40" s="14"/>
      <c r="D40" s="15"/>
      <c r="E40" s="33" t="s">
        <v>28</v>
      </c>
      <c r="F40" s="3"/>
      <c r="G40" s="4"/>
      <c r="H40" s="17" t="s">
        <v>16</v>
      </c>
      <c r="I40" s="17">
        <f>SUM(I39)</f>
        <v>50000</v>
      </c>
      <c r="J40" s="19" t="str">
        <f t="shared" si="5"/>
        <v>-%</v>
      </c>
      <c r="K40" s="34"/>
    </row>
    <row r="41" spans="1:11">
      <c r="A41" s="1"/>
      <c r="B41" s="14"/>
      <c r="C41" s="14"/>
      <c r="D41" s="31" t="s">
        <v>83</v>
      </c>
      <c r="E41" s="11" t="s">
        <v>29</v>
      </c>
      <c r="F41" s="11" t="s">
        <v>84</v>
      </c>
      <c r="G41" s="11" t="s">
        <v>85</v>
      </c>
      <c r="H41" s="11" t="s">
        <v>16</v>
      </c>
      <c r="I41" s="11">
        <v>100000</v>
      </c>
      <c r="J41" s="13" t="str">
        <f t="shared" si="5"/>
        <v>-%</v>
      </c>
      <c r="K41" s="36" t="s">
        <v>86</v>
      </c>
    </row>
    <row r="42" spans="1:11">
      <c r="A42" s="1"/>
      <c r="B42" s="14"/>
      <c r="C42" s="14"/>
      <c r="D42" s="14"/>
      <c r="E42" s="11" t="s">
        <v>40</v>
      </c>
      <c r="F42" s="11" t="s">
        <v>87</v>
      </c>
      <c r="G42" s="11" t="s">
        <v>88</v>
      </c>
      <c r="H42" s="11" t="s">
        <v>16</v>
      </c>
      <c r="I42" s="11">
        <v>100000</v>
      </c>
      <c r="J42" s="13" t="str">
        <f t="shared" si="5"/>
        <v>-%</v>
      </c>
      <c r="K42" s="15"/>
    </row>
    <row r="43" spans="1:11">
      <c r="A43" s="1"/>
      <c r="B43" s="14"/>
      <c r="C43" s="14"/>
      <c r="D43" s="15"/>
      <c r="E43" s="33" t="s">
        <v>28</v>
      </c>
      <c r="F43" s="3"/>
      <c r="G43" s="4"/>
      <c r="H43" s="17" t="s">
        <v>16</v>
      </c>
      <c r="I43" s="17">
        <f>I42+I41</f>
        <v>200000</v>
      </c>
      <c r="J43" s="19" t="str">
        <f t="shared" si="5"/>
        <v>-%</v>
      </c>
      <c r="K43" s="34"/>
    </row>
    <row r="44" spans="1:11">
      <c r="A44" s="1"/>
      <c r="B44" s="14"/>
      <c r="C44" s="15"/>
      <c r="D44" s="37" t="s">
        <v>89</v>
      </c>
      <c r="E44" s="3"/>
      <c r="F44" s="3"/>
      <c r="G44" s="4"/>
      <c r="H44" s="38">
        <f>H38+H33+H29</f>
        <v>1230768</v>
      </c>
      <c r="I44" s="38">
        <f>I43+I40+I38+I35+I33+I31+I29+I27</f>
        <v>3342222</v>
      </c>
      <c r="J44" s="39">
        <f t="shared" si="5"/>
        <v>2.7155580905580905</v>
      </c>
      <c r="K44" s="40"/>
    </row>
    <row r="45" spans="1:11">
      <c r="A45" s="1"/>
      <c r="B45" s="15"/>
      <c r="C45" s="41" t="s">
        <v>51</v>
      </c>
      <c r="D45" s="3"/>
      <c r="E45" s="3"/>
      <c r="F45" s="3"/>
      <c r="G45" s="4"/>
      <c r="H45" s="42">
        <f t="shared" ref="H45:I45" si="9">H44</f>
        <v>1230768</v>
      </c>
      <c r="I45" s="42">
        <f t="shared" si="9"/>
        <v>3342222</v>
      </c>
      <c r="J45" s="26">
        <f t="shared" si="5"/>
        <v>2.7155580905580905</v>
      </c>
      <c r="K45" s="43" t="s">
        <v>90</v>
      </c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44"/>
      <c r="H50" s="44"/>
      <c r="I50" s="44"/>
      <c r="J50" s="44"/>
      <c r="K50" s="1"/>
    </row>
    <row r="51" spans="1:11">
      <c r="A51" s="1"/>
      <c r="B51" s="1"/>
      <c r="C51" s="1"/>
      <c r="D51" s="1"/>
      <c r="E51" s="1"/>
      <c r="F51" s="1"/>
      <c r="G51" s="10" t="s">
        <v>51</v>
      </c>
      <c r="H51" s="45" t="s">
        <v>91</v>
      </c>
      <c r="I51" s="46" t="s">
        <v>92</v>
      </c>
      <c r="J51" s="47" t="s">
        <v>93</v>
      </c>
      <c r="K51" s="1"/>
    </row>
    <row r="52" spans="1:11">
      <c r="A52" s="1"/>
      <c r="B52" s="1"/>
      <c r="C52" s="1"/>
      <c r="D52" s="1"/>
      <c r="E52" s="1"/>
      <c r="F52" s="1"/>
      <c r="G52" s="48" t="s">
        <v>0</v>
      </c>
      <c r="H52" s="11">
        <f t="shared" ref="H52:I52" si="10">H21</f>
        <v>1405232</v>
      </c>
      <c r="I52" s="11">
        <f t="shared" si="10"/>
        <v>4108259</v>
      </c>
      <c r="J52" s="13">
        <f t="shared" ref="J52:J54" si="11">IFERROR(I52/H52,"-%")</f>
        <v>2.9235450089380257</v>
      </c>
      <c r="K52" s="1"/>
    </row>
    <row r="53" spans="1:11">
      <c r="A53" s="1"/>
      <c r="B53" s="1"/>
      <c r="C53" s="1"/>
      <c r="D53" s="1"/>
      <c r="E53" s="1"/>
      <c r="F53" s="1"/>
      <c r="G53" s="48" t="s">
        <v>52</v>
      </c>
      <c r="H53" s="11">
        <f t="shared" ref="H53:I53" si="12">H45</f>
        <v>1230768</v>
      </c>
      <c r="I53" s="11">
        <f t="shared" si="12"/>
        <v>3342222</v>
      </c>
      <c r="J53" s="13">
        <f t="shared" si="11"/>
        <v>2.7155580905580905</v>
      </c>
      <c r="K53" s="1"/>
    </row>
    <row r="54" spans="1:11">
      <c r="A54" s="1"/>
      <c r="B54" s="1"/>
      <c r="C54" s="1"/>
      <c r="D54" s="1"/>
      <c r="E54" s="1"/>
      <c r="F54" s="1"/>
      <c r="G54" s="49" t="s">
        <v>94</v>
      </c>
      <c r="H54" s="50">
        <f t="shared" ref="H54:I54" si="13">H52-H53</f>
        <v>174464</v>
      </c>
      <c r="I54" s="50">
        <f t="shared" si="13"/>
        <v>766037</v>
      </c>
      <c r="J54" s="51">
        <f t="shared" si="11"/>
        <v>4.3908026870873078</v>
      </c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44"/>
      <c r="H58" s="44"/>
      <c r="I58" s="44"/>
      <c r="J58" s="44"/>
      <c r="K58" s="1"/>
    </row>
    <row r="59" spans="1:11">
      <c r="A59" s="1"/>
      <c r="B59" s="1"/>
      <c r="C59" s="1"/>
      <c r="D59" s="1"/>
      <c r="E59" s="1"/>
      <c r="F59" s="1"/>
      <c r="G59" s="10" t="s">
        <v>10</v>
      </c>
      <c r="H59" s="45" t="s">
        <v>91</v>
      </c>
      <c r="I59" s="46" t="s">
        <v>92</v>
      </c>
      <c r="J59" s="47" t="s">
        <v>93</v>
      </c>
      <c r="K59" s="1"/>
    </row>
    <row r="60" spans="1:11">
      <c r="A60" s="1"/>
      <c r="B60" s="1"/>
      <c r="C60" s="1"/>
      <c r="D60" s="1"/>
      <c r="E60" s="1"/>
      <c r="F60" s="1"/>
      <c r="G60" s="48" t="s">
        <v>0</v>
      </c>
      <c r="H60" s="11">
        <f t="shared" ref="H60:I60" si="14">H11</f>
        <v>405232</v>
      </c>
      <c r="I60" s="11">
        <f t="shared" si="14"/>
        <v>570722</v>
      </c>
      <c r="J60" s="52">
        <f t="shared" ref="J60:J61" si="15">IFERROR(I60/H60,"-%")</f>
        <v>1.4083833458364592</v>
      </c>
      <c r="K60" s="1"/>
    </row>
    <row r="61" spans="1:11">
      <c r="A61" s="1"/>
      <c r="B61" s="1"/>
      <c r="C61" s="1"/>
      <c r="D61" s="1"/>
      <c r="E61" s="1"/>
      <c r="F61" s="1"/>
      <c r="G61" s="48" t="s">
        <v>52</v>
      </c>
      <c r="H61" s="11">
        <f>SUMIF(E23:E45, "학생", H23:H45)</f>
        <v>230768</v>
      </c>
      <c r="I61" s="11">
        <f>SUMIF(E23:E45, "학생", I23:I45)</f>
        <v>272222</v>
      </c>
      <c r="J61" s="52">
        <f t="shared" si="15"/>
        <v>1.1796349580531096</v>
      </c>
      <c r="K61" s="1"/>
    </row>
    <row r="62" spans="1:11">
      <c r="A62" s="1"/>
      <c r="B62" s="1"/>
      <c r="C62" s="1"/>
      <c r="D62" s="1"/>
      <c r="E62" s="1"/>
      <c r="F62" s="1"/>
      <c r="G62" s="49" t="s">
        <v>94</v>
      </c>
      <c r="H62" s="50">
        <f t="shared" ref="H62:I62" si="16">H60-H61</f>
        <v>174464</v>
      </c>
      <c r="I62" s="50">
        <f t="shared" si="16"/>
        <v>298500</v>
      </c>
      <c r="J62" s="51">
        <f>IFERROR(I62/H62, "%")</f>
        <v>1.7109546955245782</v>
      </c>
      <c r="K62" s="1"/>
    </row>
    <row r="63" spans="1:11">
      <c r="A63" s="1"/>
      <c r="B63" s="1"/>
      <c r="C63" s="1"/>
      <c r="D63" s="1"/>
      <c r="E63" s="1"/>
      <c r="F63" s="1"/>
      <c r="G63" s="53"/>
      <c r="H63" s="44"/>
      <c r="I63" s="44"/>
      <c r="J63" s="44"/>
      <c r="K63" s="1"/>
    </row>
    <row r="64" spans="1:11">
      <c r="A64" s="1"/>
      <c r="B64" s="1"/>
      <c r="C64" s="1"/>
      <c r="D64" s="1"/>
      <c r="E64" s="1"/>
      <c r="F64" s="1"/>
      <c r="G64" s="10" t="s">
        <v>29</v>
      </c>
      <c r="H64" s="45" t="s">
        <v>91</v>
      </c>
      <c r="I64" s="46" t="s">
        <v>92</v>
      </c>
      <c r="J64" s="47" t="s">
        <v>93</v>
      </c>
      <c r="K64" s="1"/>
    </row>
    <row r="65" spans="1:11">
      <c r="A65" s="1"/>
      <c r="B65" s="1"/>
      <c r="C65" s="1"/>
      <c r="D65" s="1"/>
      <c r="E65" s="1"/>
      <c r="F65" s="1"/>
      <c r="G65" s="48" t="s">
        <v>0</v>
      </c>
      <c r="H65" s="11">
        <f t="shared" ref="H65:I65" si="17">H16</f>
        <v>1000000</v>
      </c>
      <c r="I65" s="11">
        <f t="shared" si="17"/>
        <v>2300000</v>
      </c>
      <c r="J65" s="13">
        <f t="shared" ref="J65:J66" si="18">IFERROR(I65/H65,"-%")</f>
        <v>2.2999999999999998</v>
      </c>
      <c r="K65" s="1"/>
    </row>
    <row r="66" spans="1:11">
      <c r="A66" s="1"/>
      <c r="B66" s="1"/>
      <c r="C66" s="1"/>
      <c r="D66" s="1"/>
      <c r="E66" s="1"/>
      <c r="F66" s="1"/>
      <c r="G66" s="48" t="s">
        <v>52</v>
      </c>
      <c r="H66" s="11">
        <f>SUMIF(E23:E45, "본회계", H23:H45)</f>
        <v>1000000</v>
      </c>
      <c r="I66" s="11">
        <f>SUMIF(E23:E45, "본회계", I23:I45)</f>
        <v>2300000</v>
      </c>
      <c r="J66" s="13">
        <f t="shared" si="18"/>
        <v>2.2999999999999998</v>
      </c>
      <c r="K66" s="1"/>
    </row>
    <row r="67" spans="1:11">
      <c r="A67" s="1"/>
      <c r="B67" s="1"/>
      <c r="C67" s="1"/>
      <c r="D67" s="1"/>
      <c r="E67" s="1"/>
      <c r="F67" s="1"/>
      <c r="G67" s="49" t="s">
        <v>94</v>
      </c>
      <c r="H67" s="50">
        <f t="shared" ref="H67:I67" si="19">H65-H66</f>
        <v>0</v>
      </c>
      <c r="I67" s="50">
        <f t="shared" si="19"/>
        <v>0</v>
      </c>
      <c r="J67" s="54" t="s">
        <v>43</v>
      </c>
      <c r="K67" s="1"/>
    </row>
    <row r="68" spans="1:11">
      <c r="A68" s="1"/>
      <c r="B68" s="1"/>
      <c r="C68" s="1"/>
      <c r="D68" s="1"/>
      <c r="E68" s="1"/>
      <c r="F68" s="1"/>
      <c r="G68" s="53"/>
      <c r="H68" s="44"/>
      <c r="I68" s="44"/>
      <c r="J68" s="44"/>
      <c r="K68" s="1"/>
    </row>
    <row r="69" spans="1:11">
      <c r="A69" s="1"/>
      <c r="B69" s="1"/>
      <c r="C69" s="1"/>
      <c r="D69" s="1"/>
      <c r="E69" s="1"/>
      <c r="F69" s="1"/>
      <c r="G69" s="10" t="s">
        <v>40</v>
      </c>
      <c r="H69" s="45" t="s">
        <v>91</v>
      </c>
      <c r="I69" s="46" t="s">
        <v>92</v>
      </c>
      <c r="J69" s="47" t="s">
        <v>93</v>
      </c>
      <c r="K69" s="1"/>
    </row>
    <row r="70" spans="1:11">
      <c r="A70" s="1"/>
      <c r="B70" s="1"/>
      <c r="C70" s="1"/>
      <c r="D70" s="1"/>
      <c r="E70" s="1"/>
      <c r="F70" s="1"/>
      <c r="G70" s="48" t="s">
        <v>0</v>
      </c>
      <c r="H70" s="11">
        <f t="shared" ref="H70:I70" si="20">H20</f>
        <v>0</v>
      </c>
      <c r="I70" s="11">
        <f t="shared" si="20"/>
        <v>1237537</v>
      </c>
      <c r="J70" s="13" t="str">
        <f t="shared" ref="J70:J71" si="21">IFERROR(I70/H70,"-%")</f>
        <v>-%</v>
      </c>
      <c r="K70" s="1"/>
    </row>
    <row r="71" spans="1:11">
      <c r="A71" s="1"/>
      <c r="B71" s="1"/>
      <c r="C71" s="1"/>
      <c r="D71" s="1"/>
      <c r="E71" s="1"/>
      <c r="F71" s="1"/>
      <c r="G71" s="48" t="s">
        <v>52</v>
      </c>
      <c r="H71" s="11">
        <f>SUMIF(E23:E45, "자치", H23:H45)</f>
        <v>0</v>
      </c>
      <c r="I71" s="11">
        <f>SUMIF(E23:E45, "자치", I23:I45)</f>
        <v>770000</v>
      </c>
      <c r="J71" s="10" t="str">
        <f t="shared" si="21"/>
        <v>-%</v>
      </c>
      <c r="K71" s="1"/>
    </row>
    <row r="72" spans="1:11">
      <c r="A72" s="1"/>
      <c r="B72" s="1"/>
      <c r="C72" s="1"/>
      <c r="D72" s="1"/>
      <c r="E72" s="1"/>
      <c r="F72" s="1"/>
      <c r="G72" s="49" t="s">
        <v>94</v>
      </c>
      <c r="H72" s="50">
        <f t="shared" ref="H72:I72" si="22">H70-H71</f>
        <v>0</v>
      </c>
      <c r="I72" s="50">
        <f t="shared" si="22"/>
        <v>467537</v>
      </c>
      <c r="J72" s="54" t="s">
        <v>43</v>
      </c>
      <c r="K72" s="1"/>
    </row>
    <row r="73" spans="1:1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</sheetData>
  <mergeCells count="33">
    <mergeCell ref="C45:G45"/>
    <mergeCell ref="D39:D40"/>
    <mergeCell ref="E40:G40"/>
    <mergeCell ref="D41:D43"/>
    <mergeCell ref="K41:K42"/>
    <mergeCell ref="E43:G43"/>
    <mergeCell ref="D44:G44"/>
    <mergeCell ref="D32:D33"/>
    <mergeCell ref="E33:G33"/>
    <mergeCell ref="D34:D35"/>
    <mergeCell ref="E35:G35"/>
    <mergeCell ref="D36:D38"/>
    <mergeCell ref="K36:K37"/>
    <mergeCell ref="E38:G38"/>
    <mergeCell ref="B23:K23"/>
    <mergeCell ref="B25:B45"/>
    <mergeCell ref="C25:C44"/>
    <mergeCell ref="D25:D27"/>
    <mergeCell ref="K25:K26"/>
    <mergeCell ref="E27:G27"/>
    <mergeCell ref="D28:D29"/>
    <mergeCell ref="E29:G29"/>
    <mergeCell ref="D30:D31"/>
    <mergeCell ref="E31:G31"/>
    <mergeCell ref="D3:K3"/>
    <mergeCell ref="D5:D21"/>
    <mergeCell ref="E5:E11"/>
    <mergeCell ref="F11:G11"/>
    <mergeCell ref="E12:E16"/>
    <mergeCell ref="F16:G16"/>
    <mergeCell ref="E17:E20"/>
    <mergeCell ref="F20:G20"/>
    <mergeCell ref="E21:G2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2022-08-24T07:26:57Z</dcterms:created>
  <dcterms:modified xsi:type="dcterms:W3CDTF">2022-08-24T07:28:10Z</dcterms:modified>
</cp:coreProperties>
</file>