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82107\Downloads\"/>
    </mc:Choice>
  </mc:AlternateContent>
  <xr:revisionPtr revIDLastSave="0" documentId="13_ncr:1_{C07522CA-A1C5-4499-B0C4-1F5E15CFB4A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기층 기구" sheetId="1" r:id="rId1"/>
    <sheet name="중앙회계 지원 대상 기구" sheetId="2" r:id="rId2"/>
  </sheets>
  <calcPr calcId="191029"/>
  <extLst>
    <ext uri="GoogleSheetsCustomDataVersion1">
      <go:sheetsCustomData xmlns:go="http://customooxmlschemas.google.com/" r:id="rId6" roundtripDataSignature="AMtx7mj9YWVnLSu/5TT7HPuIoK5eHESopQ=="/>
    </ext>
  </extLst>
</workbook>
</file>

<file path=xl/calcChain.xml><?xml version="1.0" encoding="utf-8"?>
<calcChain xmlns="http://schemas.openxmlformats.org/spreadsheetml/2006/main">
  <c r="I53" i="1" l="1"/>
  <c r="I52" i="1"/>
  <c r="H52" i="1"/>
  <c r="I85" i="2"/>
  <c r="J85" i="2" s="1"/>
  <c r="H85" i="2"/>
  <c r="I80" i="2"/>
  <c r="J80" i="2" s="1"/>
  <c r="H80" i="2"/>
  <c r="I75" i="2"/>
  <c r="J75" i="2" s="1"/>
  <c r="H75" i="2"/>
  <c r="I58" i="2"/>
  <c r="I59" i="2" s="1"/>
  <c r="H58" i="2"/>
  <c r="J58" i="2" s="1"/>
  <c r="J57" i="2"/>
  <c r="I56" i="2"/>
  <c r="J55" i="2"/>
  <c r="I55" i="2"/>
  <c r="H55" i="2"/>
  <c r="H56" i="2" s="1"/>
  <c r="J54" i="2"/>
  <c r="J53" i="2"/>
  <c r="J52" i="2"/>
  <c r="J51" i="2"/>
  <c r="I50" i="2"/>
  <c r="I49" i="2"/>
  <c r="J49" i="2" s="1"/>
  <c r="H49" i="2"/>
  <c r="J48" i="2"/>
  <c r="J47" i="2"/>
  <c r="J46" i="2"/>
  <c r="J45" i="2"/>
  <c r="I44" i="2"/>
  <c r="H44" i="2"/>
  <c r="H50" i="2" s="1"/>
  <c r="J42" i="2"/>
  <c r="I41" i="2"/>
  <c r="J40" i="2"/>
  <c r="I40" i="2"/>
  <c r="H40" i="2"/>
  <c r="J39" i="2"/>
  <c r="J38" i="2"/>
  <c r="J37" i="2"/>
  <c r="J36" i="2"/>
  <c r="I36" i="2"/>
  <c r="H36" i="2"/>
  <c r="H41" i="2" s="1"/>
  <c r="J35" i="2"/>
  <c r="J34" i="2"/>
  <c r="J33" i="2"/>
  <c r="I32" i="2"/>
  <c r="H32" i="2"/>
  <c r="I31" i="2"/>
  <c r="J31" i="2" s="1"/>
  <c r="J30" i="2"/>
  <c r="I29" i="2"/>
  <c r="J29" i="2" s="1"/>
  <c r="H29" i="2"/>
  <c r="J28" i="2"/>
  <c r="J27" i="2"/>
  <c r="I23" i="2"/>
  <c r="I66" i="2" s="1"/>
  <c r="I22" i="2"/>
  <c r="J22" i="2" s="1"/>
  <c r="H22" i="2"/>
  <c r="H23" i="2" s="1"/>
  <c r="H66" i="2" s="1"/>
  <c r="J21" i="2"/>
  <c r="J20" i="2"/>
  <c r="J19" i="2"/>
  <c r="J18" i="2"/>
  <c r="I18" i="2"/>
  <c r="I79" i="2" s="1"/>
  <c r="H18" i="2"/>
  <c r="H79" i="2" s="1"/>
  <c r="H81" i="2" s="1"/>
  <c r="J17" i="2"/>
  <c r="J16" i="2"/>
  <c r="J15" i="2"/>
  <c r="J14" i="2"/>
  <c r="J13" i="2"/>
  <c r="J12" i="2"/>
  <c r="I12" i="2"/>
  <c r="I74" i="2" s="1"/>
  <c r="H12" i="2"/>
  <c r="H74" i="2" s="1"/>
  <c r="H76" i="2" s="1"/>
  <c r="J11" i="2"/>
  <c r="J10" i="2"/>
  <c r="J9" i="2"/>
  <c r="J8" i="2"/>
  <c r="J7" i="2"/>
  <c r="J6" i="2"/>
  <c r="J5" i="2"/>
  <c r="I80" i="1"/>
  <c r="H80" i="1"/>
  <c r="I75" i="1"/>
  <c r="H75" i="1"/>
  <c r="I70" i="1"/>
  <c r="H70" i="1"/>
  <c r="I50" i="1"/>
  <c r="H50" i="1"/>
  <c r="H53" i="1" s="1"/>
  <c r="J49" i="1"/>
  <c r="J48" i="1"/>
  <c r="I46" i="1"/>
  <c r="H46" i="1"/>
  <c r="J45" i="1"/>
  <c r="J44" i="1"/>
  <c r="J43" i="1"/>
  <c r="J42" i="1"/>
  <c r="I41" i="1"/>
  <c r="H41" i="1"/>
  <c r="J40" i="1"/>
  <c r="J39" i="1"/>
  <c r="I37" i="1"/>
  <c r="H37" i="1"/>
  <c r="J36" i="1"/>
  <c r="J35" i="1"/>
  <c r="I34" i="1"/>
  <c r="H34" i="1"/>
  <c r="J33" i="1"/>
  <c r="J32" i="1"/>
  <c r="I30" i="1"/>
  <c r="J30" i="1" s="1"/>
  <c r="H30" i="1"/>
  <c r="J29" i="1"/>
  <c r="I28" i="1"/>
  <c r="H28" i="1"/>
  <c r="J27" i="1"/>
  <c r="J26" i="1"/>
  <c r="J25" i="1"/>
  <c r="I20" i="1"/>
  <c r="H20" i="1"/>
  <c r="H79" i="1" s="1"/>
  <c r="J19" i="1"/>
  <c r="J18" i="1"/>
  <c r="I17" i="1"/>
  <c r="I74" i="1" s="1"/>
  <c r="H17" i="1"/>
  <c r="H74" i="1" s="1"/>
  <c r="J16" i="1"/>
  <c r="J15" i="1"/>
  <c r="J14" i="1"/>
  <c r="J13" i="1"/>
  <c r="J12" i="1"/>
  <c r="I11" i="1"/>
  <c r="I69" i="1" s="1"/>
  <c r="H11" i="1"/>
  <c r="J10" i="1"/>
  <c r="J9" i="1"/>
  <c r="J8" i="1"/>
  <c r="J7" i="1"/>
  <c r="J6" i="1"/>
  <c r="J5" i="1"/>
  <c r="J46" i="1" l="1"/>
  <c r="J37" i="1"/>
  <c r="J75" i="1"/>
  <c r="I47" i="1"/>
  <c r="J41" i="1"/>
  <c r="J20" i="1"/>
  <c r="I31" i="1"/>
  <c r="J52" i="1"/>
  <c r="H21" i="1"/>
  <c r="H61" i="1" s="1"/>
  <c r="J28" i="1"/>
  <c r="H38" i="1"/>
  <c r="J53" i="1"/>
  <c r="I38" i="1"/>
  <c r="H47" i="1"/>
  <c r="J47" i="1" s="1"/>
  <c r="J11" i="1"/>
  <c r="J34" i="1"/>
  <c r="J17" i="1"/>
  <c r="H31" i="1"/>
  <c r="H76" i="1"/>
  <c r="J80" i="1"/>
  <c r="H81" i="1"/>
  <c r="J70" i="1"/>
  <c r="I76" i="2"/>
  <c r="J76" i="2" s="1"/>
  <c r="J74" i="2"/>
  <c r="I67" i="2"/>
  <c r="J59" i="2"/>
  <c r="I81" i="2"/>
  <c r="J79" i="2"/>
  <c r="J41" i="2"/>
  <c r="H68" i="2"/>
  <c r="I71" i="1"/>
  <c r="H60" i="2"/>
  <c r="J50" i="2"/>
  <c r="J56" i="2"/>
  <c r="I76" i="1"/>
  <c r="J74" i="1"/>
  <c r="I68" i="2"/>
  <c r="J66" i="2"/>
  <c r="I60" i="2"/>
  <c r="I79" i="1"/>
  <c r="H59" i="2"/>
  <c r="H67" i="2" s="1"/>
  <c r="H84" i="2"/>
  <c r="H86" i="2" s="1"/>
  <c r="J23" i="2"/>
  <c r="I84" i="2"/>
  <c r="H69" i="1"/>
  <c r="H71" i="1" s="1"/>
  <c r="J32" i="2"/>
  <c r="I21" i="1"/>
  <c r="J44" i="2"/>
  <c r="H54" i="1" l="1"/>
  <c r="H62" i="1" s="1"/>
  <c r="H63" i="1" s="1"/>
  <c r="I54" i="1"/>
  <c r="I62" i="1" s="1"/>
  <c r="J62" i="1" s="1"/>
  <c r="J38" i="1"/>
  <c r="J31" i="1"/>
  <c r="I81" i="1"/>
  <c r="J79" i="1"/>
  <c r="I61" i="1"/>
  <c r="J21" i="1"/>
  <c r="J60" i="2"/>
  <c r="J69" i="1"/>
  <c r="J68" i="2"/>
  <c r="J71" i="1"/>
  <c r="J67" i="2"/>
  <c r="I86" i="2"/>
  <c r="J84" i="2"/>
  <c r="J54" i="1" l="1"/>
  <c r="J61" i="1"/>
  <c r="I63" i="1"/>
  <c r="J63" i="1" s="1"/>
</calcChain>
</file>

<file path=xl/sharedStrings.xml><?xml version="1.0" encoding="utf-8"?>
<sst xmlns="http://schemas.openxmlformats.org/spreadsheetml/2006/main" count="352" uniqueCount="132">
  <si>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</si>
  <si>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</si>
  <si>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</si>
  <si>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</si>
  <si>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</si>
  <si>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</si>
  <si>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</si>
  <si>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</si>
  <si>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</si>
  <si>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r>
      <rPr>
        <sz val="10"/>
        <color theme="1"/>
        <rFont val="Arial"/>
      </rPr>
      <t>KAIST 생명과학과</t>
    </r>
    <r>
      <rPr>
        <sz val="10"/>
        <color theme="1"/>
        <rFont val="맑은 고딕"/>
        <family val="3"/>
        <charset val="129"/>
      </rPr>
      <t xml:space="preserve"> 학생회</t>
    </r>
  </si>
  <si>
    <t>학생</t>
  </si>
  <si>
    <t>기층 예산</t>
  </si>
  <si>
    <t>AA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</si>
  <si>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</si>
  <si>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</si>
  <si>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</si>
  <si>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</si>
  <si>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</si>
  <si>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</si>
  <si>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</si>
  <si>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</si>
  <si>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</si>
  <si>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</si>
  <si>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</si>
  <si>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</si>
  <si>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</si>
  <si>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너와 나의 데스모좀</t>
  </si>
  <si>
    <t>BA</t>
  </si>
  <si>
    <t>간식이벤트</t>
  </si>
  <si>
    <t>BB</t>
  </si>
  <si>
    <r>
      <rPr>
        <sz val="10"/>
        <color rgb="FF000000"/>
        <rFont val="Arial"/>
      </rPr>
      <t>OTL 수강평</t>
    </r>
    <r>
      <rPr>
        <sz val="10"/>
        <color rgb="FF000000"/>
        <rFont val="맑은 고딕"/>
        <family val="3"/>
        <charset val="129"/>
      </rPr>
      <t xml:space="preserve"> 이벤트</t>
    </r>
  </si>
  <si>
    <t>BC</t>
  </si>
  <si>
    <t>진로탐색 프로젝트</t>
  </si>
  <si>
    <t>BD</t>
  </si>
  <si>
    <t>학과설명회</t>
  </si>
  <si>
    <t>BE</t>
  </si>
  <si>
    <t>자치</t>
  </si>
  <si>
    <t>전반기 이월금</t>
  </si>
  <si>
    <t>CA</t>
  </si>
  <si>
    <t>야구잠바 공동구매</t>
  </si>
  <si>
    <t>CB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</si>
  <si>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</si>
  <si>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</si>
  <si>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</si>
  <si>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</si>
  <si>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</si>
  <si>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</si>
  <si>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</si>
  <si>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r>
      <rPr>
        <sz val="10"/>
        <color rgb="FF000000"/>
        <rFont val="Arial"/>
      </rPr>
      <t xml:space="preserve">KAIST </t>
    </r>
    <r>
      <rPr>
        <sz val="10"/>
        <color rgb="FF000000"/>
        <rFont val="Arial"/>
      </rPr>
      <t>생명과학과</t>
    </r>
    <r>
      <rPr>
        <sz val="10"/>
        <color rgb="FF000000"/>
        <rFont val="맑은 고딕"/>
        <family val="3"/>
        <charset val="129"/>
      </rPr>
      <t xml:space="preserve"> 학생회</t>
    </r>
  </si>
  <si>
    <t>회장단</t>
  </si>
  <si>
    <t>학생회 운영비</t>
  </si>
  <si>
    <t>회의비</t>
  </si>
  <si>
    <t>A1</t>
  </si>
  <si>
    <t>A2</t>
  </si>
  <si>
    <t>예비비</t>
  </si>
  <si>
    <t>A3</t>
  </si>
  <si>
    <t>B1</t>
  </si>
  <si>
    <t>합계</t>
  </si>
  <si>
    <t>기획부</t>
  </si>
  <si>
    <t>우수 친목조 상품비</t>
  </si>
  <si>
    <t>C1</t>
  </si>
  <si>
    <r>
      <rPr>
        <sz val="10"/>
        <color rgb="FF000000"/>
        <rFont val="맑은 고딕"/>
        <family val="3"/>
        <charset val="129"/>
      </rPr>
      <t>우수</t>
    </r>
    <r>
      <rPr>
        <sz val="10"/>
        <color rgb="FF000000"/>
        <rFont val="Arial"/>
      </rPr>
      <t xml:space="preserve"> </t>
    </r>
    <r>
      <rPr>
        <sz val="10"/>
        <color rgb="FF000000"/>
        <rFont val="맑은 고딕"/>
        <family val="3"/>
        <charset val="129"/>
      </rPr>
      <t>친목조</t>
    </r>
    <r>
      <rPr>
        <sz val="10"/>
        <color rgb="FF000000"/>
        <rFont val="Arial"/>
      </rPr>
      <t xml:space="preserve"> </t>
    </r>
    <r>
      <rPr>
        <sz val="10"/>
        <color rgb="FF000000"/>
        <rFont val="맑은 고딕"/>
        <family val="3"/>
        <charset val="129"/>
      </rPr>
      <t>상품비</t>
    </r>
  </si>
  <si>
    <t>C2</t>
  </si>
  <si>
    <t>간식비</t>
  </si>
  <si>
    <t>D1</t>
  </si>
  <si>
    <t>D2</t>
  </si>
  <si>
    <t>학업부</t>
  </si>
  <si>
    <r>
      <rPr>
        <sz val="10"/>
        <color rgb="FF000000"/>
        <rFont val="Arial"/>
      </rPr>
      <t>OTL 수강평</t>
    </r>
    <r>
      <rPr>
        <sz val="10"/>
        <color rgb="FF000000"/>
        <rFont val="맑은 고딕"/>
        <family val="3"/>
        <charset val="129"/>
      </rPr>
      <t xml:space="preserve"> 이벤트</t>
    </r>
  </si>
  <si>
    <t>상품비</t>
  </si>
  <si>
    <t>E1</t>
  </si>
  <si>
    <t>과비 납부자 대상</t>
  </si>
  <si>
    <t>E2</t>
  </si>
  <si>
    <t>연사비</t>
  </si>
  <si>
    <t>F1</t>
  </si>
  <si>
    <t>F2</t>
  </si>
  <si>
    <t>행사 참여 경품비</t>
  </si>
  <si>
    <t>F3</t>
  </si>
  <si>
    <r>
      <rPr>
        <sz val="10"/>
        <color rgb="FF000000"/>
        <rFont val="맑은 고딕"/>
        <family val="3"/>
        <charset val="129"/>
      </rPr>
      <t>행사</t>
    </r>
    <r>
      <rPr>
        <sz val="10"/>
        <color rgb="FF000000"/>
        <rFont val="Arial"/>
      </rPr>
      <t xml:space="preserve"> </t>
    </r>
    <r>
      <rPr>
        <sz val="10"/>
        <color rgb="FF000000"/>
        <rFont val="맑은 고딕"/>
        <family val="3"/>
        <charset val="129"/>
      </rPr>
      <t>참여</t>
    </r>
    <r>
      <rPr>
        <sz val="10"/>
        <color rgb="FF000000"/>
        <rFont val="Arial"/>
      </rPr>
      <t xml:space="preserve"> </t>
    </r>
    <r>
      <rPr>
        <sz val="10"/>
        <color rgb="FF000000"/>
        <rFont val="맑은 고딕"/>
        <family val="3"/>
        <charset val="129"/>
      </rPr>
      <t>경품비</t>
    </r>
  </si>
  <si>
    <t>F4</t>
  </si>
  <si>
    <t>총무부</t>
  </si>
  <si>
    <t>G1</t>
  </si>
  <si>
    <r>
      <rPr>
        <sz val="10"/>
        <color rgb="FF000000"/>
        <rFont val="맑은 고딕"/>
        <family val="3"/>
        <charset val="129"/>
      </rPr>
      <t>야구잠바</t>
    </r>
    <r>
      <rPr>
        <sz val="10"/>
        <color rgb="FF000000"/>
        <rFont val="Arial"/>
      </rPr>
      <t xml:space="preserve"> </t>
    </r>
    <r>
      <rPr>
        <sz val="10"/>
        <color rgb="FF000000"/>
        <rFont val="맑은 고딕"/>
        <family val="3"/>
        <charset val="129"/>
      </rPr>
      <t>지원금</t>
    </r>
  </si>
  <si>
    <t>G2</t>
  </si>
  <si>
    <t>전년도</t>
  </si>
  <si>
    <t>당해년도</t>
  </si>
  <si>
    <t>전년도 대비</t>
  </si>
  <si>
    <t>잔액</t>
  </si>
  <si>
    <t>겨울학기 이월금</t>
  </si>
  <si>
    <t>작성 예시</t>
  </si>
  <si>
    <t>중앙회계 지원금</t>
  </si>
  <si>
    <t>필수 기입 항목</t>
  </si>
  <si>
    <t>학생 이월금</t>
  </si>
  <si>
    <t>학교 지원금</t>
  </si>
  <si>
    <t>광고 수익금</t>
  </si>
  <si>
    <t>자치 이월금</t>
  </si>
  <si>
    <t>단체장</t>
  </si>
  <si>
    <t>예시) 회의비</t>
  </si>
  <si>
    <t>*재정의 출처에 따른 사업 수혜 대상자(Ex. 학생회비/과비 납부자) 필수 기입</t>
  </si>
  <si>
    <t>회의 출장비</t>
  </si>
  <si>
    <t>부서1</t>
  </si>
  <si>
    <t>예시) 개별연구 교류행사</t>
  </si>
  <si>
    <t>예시) 피자</t>
  </si>
  <si>
    <t>예시) 추첨상품</t>
  </si>
  <si>
    <t>예시) 문화상품권</t>
  </si>
  <si>
    <t>C3</t>
  </si>
  <si>
    <t>예시) 학생회 LT</t>
  </si>
  <si>
    <t>예시) 식대비용</t>
  </si>
  <si>
    <t>예시) 교통비</t>
  </si>
  <si>
    <t>예시) 숙소비</t>
  </si>
  <si>
    <t>D3</t>
  </si>
  <si>
    <t>부서2</t>
  </si>
  <si>
    <t>사업명1</t>
  </si>
  <si>
    <t>세부항목1</t>
  </si>
  <si>
    <t>예시) 사업수혜자: 과비 납부자</t>
  </si>
  <si>
    <t>세부항목1 예비비</t>
  </si>
  <si>
    <t>※ 예비비는 세부항목의 10% 이하</t>
  </si>
  <si>
    <t>사업명2</t>
  </si>
  <si>
    <t>예시) 사업수혜자: 학생회비 납부자</t>
  </si>
  <si>
    <t>세부항목2</t>
  </si>
  <si>
    <t>세부항목2 예비비</t>
  </si>
  <si>
    <t>부서3</t>
  </si>
  <si>
    <t>G3</t>
  </si>
  <si>
    <t>G4</t>
  </si>
  <si>
    <t>부서4</t>
  </si>
  <si>
    <t>H1</t>
  </si>
  <si>
    <t>전체 대항목 총계</t>
  </si>
  <si>
    <t>학생</t>
    <phoneticPr fontId="10" type="noConversion"/>
  </si>
  <si>
    <t>교수-학생 식사자리</t>
    <phoneticPr fontId="10" type="noConversion"/>
  </si>
  <si>
    <t>교수-학생 식사 지원금</t>
    <phoneticPr fontId="10" type="noConversion"/>
  </si>
  <si>
    <t>H1</t>
    <phoneticPr fontId="10" type="noConversion"/>
  </si>
  <si>
    <t>-</t>
    <phoneticPr fontId="10" type="noConversion"/>
  </si>
  <si>
    <t>사후승인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</si>
</sst>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3">
    <font>
      <sz val="10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Calibri"/>
    </font>
    <font>
      <sz val="10"/>
      <color theme="1"/>
      <name val="Arial"/>
    </font>
    <font>
      <sz val="10"/>
      <color theme="1"/>
      <name val="Malgun Gothic"/>
      <family val="3"/>
      <charset val="129"/>
    </font>
    <font>
      <sz val="10"/>
      <color rgb="FF000000"/>
      <name val="Malgun Gothic"/>
      <family val="3"/>
      <charset val="129"/>
    </font>
    <font>
      <i/>
      <sz val="10"/>
      <color rgb="FFB7B7B7"/>
      <name val="Arial"/>
    </font>
    <font>
      <sz val="10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name val="Calibri"/>
      <family val="3"/>
      <charset val="129"/>
      <scheme val="minor"/>
    </font>
    <font>
      <sz val="10"/>
      <color rgb="FF000000"/>
      <name val="Arial"/>
      <family val="2"/>
    </font>
    <font>
      <sz val="1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/>
    </xf>
    <xf numFmtId="176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2" fillId="5" borderId="15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176" fontId="6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0" fontId="4" fillId="0" borderId="5" xfId="0" applyFont="1" applyBorder="1"/>
    <xf numFmtId="176" fontId="6" fillId="0" borderId="7" xfId="0" applyNumberFormat="1" applyFont="1" applyBorder="1" applyAlignment="1">
      <alignment horizontal="center" wrapText="1"/>
    </xf>
    <xf numFmtId="176" fontId="1" fillId="0" borderId="11" xfId="0" applyNumberFormat="1" applyFont="1" applyBorder="1" applyAlignment="1">
      <alignment horizontal="center" wrapText="1"/>
    </xf>
    <xf numFmtId="176" fontId="6" fillId="0" borderId="5" xfId="0" applyNumberFormat="1" applyFont="1" applyBorder="1" applyAlignment="1">
      <alignment horizontal="center" wrapText="1"/>
    </xf>
    <xf numFmtId="176" fontId="1" fillId="4" borderId="1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wrapText="1"/>
    </xf>
    <xf numFmtId="176" fontId="6" fillId="0" borderId="11" xfId="0" applyNumberFormat="1" applyFont="1" applyBorder="1" applyAlignment="1">
      <alignment horizontal="center" wrapText="1"/>
    </xf>
    <xf numFmtId="176" fontId="1" fillId="4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/>
    </xf>
    <xf numFmtId="10" fontId="1" fillId="8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5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76" fontId="6" fillId="0" borderId="8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176" fontId="2" fillId="5" borderId="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76" fontId="6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15" xfId="0" applyFont="1" applyBorder="1"/>
    <xf numFmtId="0" fontId="2" fillId="2" borderId="18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176" fontId="2" fillId="5" borderId="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9" borderId="18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/>
    </xf>
    <xf numFmtId="178" fontId="11" fillId="9" borderId="4" xfId="0" applyNumberFormat="1" applyFont="1" applyFill="1" applyBorder="1" applyAlignment="1">
      <alignment horizontal="center"/>
    </xf>
    <xf numFmtId="178" fontId="1" fillId="9" borderId="5" xfId="0" applyNumberFormat="1" applyFont="1" applyFill="1" applyBorder="1" applyAlignment="1">
      <alignment horizontal="center"/>
    </xf>
    <xf numFmtId="10" fontId="1" fillId="9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2"/>
  <sheetViews>
    <sheetView tabSelected="1" workbookViewId="0">
      <selection activeCell="K52" sqref="K52"/>
    </sheetView>
  </sheetViews>
  <sheetFormatPr defaultColWidth="14.42578125" defaultRowHeight="15" customHeight="1"/>
  <cols>
    <col min="1" max="3" width="12.7109375" customWidth="1"/>
    <col min="4" max="4" width="22.28515625" customWidth="1"/>
    <col min="5" max="5" width="12.85546875" customWidth="1"/>
    <col min="6" max="6" width="29.140625" customWidth="1"/>
    <col min="7" max="7" width="12.7109375" customWidth="1"/>
    <col min="8" max="8" width="20.5703125" customWidth="1"/>
    <col min="9" max="9" width="13.28515625" customWidth="1"/>
    <col min="10" max="11" width="13.140625" customWidth="1"/>
    <col min="12" max="29" width="12.71093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85" t="s">
        <v>0</v>
      </c>
      <c r="E3" s="86"/>
      <c r="F3" s="86"/>
      <c r="G3" s="86"/>
      <c r="H3" s="86"/>
      <c r="I3" s="86"/>
      <c r="J3" s="86"/>
      <c r="K3" s="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88" t="s">
        <v>9</v>
      </c>
      <c r="E5" s="91" t="s">
        <v>10</v>
      </c>
      <c r="F5" s="6" t="s">
        <v>11</v>
      </c>
      <c r="G5" s="7" t="s">
        <v>12</v>
      </c>
      <c r="H5" s="8">
        <v>378000</v>
      </c>
      <c r="I5" s="9">
        <v>593000</v>
      </c>
      <c r="J5" s="10">
        <f t="shared" ref="J5:J21" si="0">IFERROR(I5/H5,"-%")</f>
        <v>1.5687830687830688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89"/>
      <c r="E6" s="89"/>
      <c r="F6" s="6" t="s">
        <v>13</v>
      </c>
      <c r="G6" s="7" t="s">
        <v>14</v>
      </c>
      <c r="H6" s="8" t="s">
        <v>15</v>
      </c>
      <c r="I6" s="11">
        <v>480389</v>
      </c>
      <c r="J6" s="10" t="str">
        <f t="shared" si="0"/>
        <v>-%</v>
      </c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89"/>
      <c r="E7" s="89"/>
      <c r="F7" s="6" t="s">
        <v>16</v>
      </c>
      <c r="G7" s="7" t="s">
        <v>17</v>
      </c>
      <c r="H7" s="8">
        <v>310000</v>
      </c>
      <c r="I7" s="11">
        <v>300000</v>
      </c>
      <c r="J7" s="10">
        <f t="shared" si="0"/>
        <v>0.967741935483871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89"/>
      <c r="E8" s="89"/>
      <c r="F8" s="6" t="s">
        <v>18</v>
      </c>
      <c r="G8" s="7" t="s">
        <v>19</v>
      </c>
      <c r="H8" s="8" t="s">
        <v>15</v>
      </c>
      <c r="I8" s="11">
        <v>327000</v>
      </c>
      <c r="J8" s="10" t="str">
        <f t="shared" si="0"/>
        <v>-%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89"/>
      <c r="E9" s="89"/>
      <c r="F9" s="6" t="s">
        <v>20</v>
      </c>
      <c r="G9" s="7" t="s">
        <v>21</v>
      </c>
      <c r="H9" s="8">
        <v>230768</v>
      </c>
      <c r="I9" s="11">
        <v>200000</v>
      </c>
      <c r="J9" s="10">
        <f t="shared" si="0"/>
        <v>0.86667128891354084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89"/>
      <c r="E10" s="89"/>
      <c r="F10" s="6" t="s">
        <v>22</v>
      </c>
      <c r="G10" s="7" t="s">
        <v>23</v>
      </c>
      <c r="H10" s="8">
        <v>386</v>
      </c>
      <c r="I10" s="11">
        <v>0</v>
      </c>
      <c r="J10" s="10">
        <f t="shared" si="0"/>
        <v>0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89"/>
      <c r="E11" s="90"/>
      <c r="F11" s="92" t="s">
        <v>24</v>
      </c>
      <c r="G11" s="87"/>
      <c r="H11" s="12">
        <f t="shared" ref="H11:I11" si="1">SUM(H5:H10)</f>
        <v>919154</v>
      </c>
      <c r="I11" s="13">
        <f t="shared" si="1"/>
        <v>1900389</v>
      </c>
      <c r="J11" s="14">
        <f t="shared" si="0"/>
        <v>2.0675414566003085</v>
      </c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89"/>
      <c r="E12" s="91" t="s">
        <v>25</v>
      </c>
      <c r="F12" s="16" t="s">
        <v>26</v>
      </c>
      <c r="G12" s="17" t="s">
        <v>27</v>
      </c>
      <c r="H12" s="8" t="s">
        <v>15</v>
      </c>
      <c r="I12" s="8">
        <v>150000</v>
      </c>
      <c r="J12" s="10" t="str">
        <f t="shared" si="0"/>
        <v>-%</v>
      </c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89"/>
      <c r="E13" s="89"/>
      <c r="F13" s="16" t="s">
        <v>28</v>
      </c>
      <c r="G13" s="17" t="s">
        <v>29</v>
      </c>
      <c r="H13" s="8" t="s">
        <v>15</v>
      </c>
      <c r="I13" s="8">
        <v>300000</v>
      </c>
      <c r="J13" s="10" t="str">
        <f t="shared" si="0"/>
        <v>-%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89"/>
      <c r="E14" s="89"/>
      <c r="F14" s="6" t="s">
        <v>30</v>
      </c>
      <c r="G14" s="17" t="s">
        <v>31</v>
      </c>
      <c r="H14" s="8">
        <v>57700</v>
      </c>
      <c r="I14" s="8">
        <v>100000</v>
      </c>
      <c r="J14" s="10">
        <f t="shared" si="0"/>
        <v>1.733102253032929</v>
      </c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89"/>
      <c r="E15" s="89"/>
      <c r="F15" s="18" t="s">
        <v>32</v>
      </c>
      <c r="G15" s="17" t="s">
        <v>33</v>
      </c>
      <c r="H15" s="8">
        <v>120000</v>
      </c>
      <c r="I15" s="8">
        <v>250000</v>
      </c>
      <c r="J15" s="10">
        <f t="shared" si="0"/>
        <v>2.0833333333333335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89"/>
      <c r="E16" s="89"/>
      <c r="F16" s="16" t="s">
        <v>34</v>
      </c>
      <c r="G16" s="17" t="s">
        <v>35</v>
      </c>
      <c r="H16" s="8">
        <v>1550000</v>
      </c>
      <c r="I16" s="8">
        <v>2000000</v>
      </c>
      <c r="J16" s="10">
        <f t="shared" si="0"/>
        <v>1.2903225806451613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89"/>
      <c r="E17" s="90"/>
      <c r="F17" s="92" t="s">
        <v>24</v>
      </c>
      <c r="G17" s="87"/>
      <c r="H17" s="12">
        <f t="shared" ref="H17:I17" si="2">SUM(H12:H16)</f>
        <v>1727700</v>
      </c>
      <c r="I17" s="12">
        <f t="shared" si="2"/>
        <v>2800000</v>
      </c>
      <c r="J17" s="14">
        <f t="shared" si="0"/>
        <v>1.6206517335185506</v>
      </c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89"/>
      <c r="E18" s="91" t="s">
        <v>36</v>
      </c>
      <c r="F18" s="19" t="s">
        <v>37</v>
      </c>
      <c r="G18" s="20" t="s">
        <v>38</v>
      </c>
      <c r="H18" s="8" t="s">
        <v>15</v>
      </c>
      <c r="I18" s="11">
        <v>280200</v>
      </c>
      <c r="J18" s="10" t="str">
        <f t="shared" si="0"/>
        <v>-%</v>
      </c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89"/>
      <c r="E19" s="89"/>
      <c r="F19" s="16" t="s">
        <v>39</v>
      </c>
      <c r="G19" s="7" t="s">
        <v>40</v>
      </c>
      <c r="H19" s="21" t="s">
        <v>15</v>
      </c>
      <c r="I19" s="11">
        <v>0</v>
      </c>
      <c r="J19" s="10" t="str">
        <f t="shared" si="0"/>
        <v>-%</v>
      </c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89"/>
      <c r="E20" s="90"/>
      <c r="F20" s="101" t="s">
        <v>24</v>
      </c>
      <c r="G20" s="102"/>
      <c r="H20" s="12">
        <f t="shared" ref="H20:I20" si="3">SUM(H18:H19)</f>
        <v>0</v>
      </c>
      <c r="I20" s="12">
        <f t="shared" si="3"/>
        <v>280200</v>
      </c>
      <c r="J20" s="14" t="str">
        <f t="shared" si="0"/>
        <v>-%</v>
      </c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90"/>
      <c r="E21" s="103" t="s">
        <v>41</v>
      </c>
      <c r="F21" s="86"/>
      <c r="G21" s="87"/>
      <c r="H21" s="22">
        <f t="shared" ref="H21:I21" si="4">SUM(H11,H17,H20)</f>
        <v>2646854</v>
      </c>
      <c r="I21" s="23">
        <f t="shared" si="4"/>
        <v>4980589</v>
      </c>
      <c r="J21" s="24">
        <f t="shared" si="0"/>
        <v>1.8817014463208019</v>
      </c>
      <c r="K21" s="2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1"/>
      <c r="E22" s="1"/>
      <c r="F22" s="1"/>
      <c r="G22" s="1"/>
      <c r="H22" s="26"/>
      <c r="I22" s="2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04" t="s">
        <v>42</v>
      </c>
      <c r="C23" s="86"/>
      <c r="D23" s="86"/>
      <c r="E23" s="86"/>
      <c r="F23" s="86"/>
      <c r="G23" s="86"/>
      <c r="H23" s="86"/>
      <c r="I23" s="86"/>
      <c r="J23" s="86"/>
      <c r="K23" s="8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28" t="s">
        <v>1</v>
      </c>
      <c r="C24" s="29" t="s">
        <v>43</v>
      </c>
      <c r="D24" s="29" t="s">
        <v>44</v>
      </c>
      <c r="E24" s="29" t="s">
        <v>2</v>
      </c>
      <c r="F24" s="29" t="s">
        <v>45</v>
      </c>
      <c r="G24" s="30" t="s">
        <v>4</v>
      </c>
      <c r="H24" s="30" t="s">
        <v>5</v>
      </c>
      <c r="I24" s="30" t="s">
        <v>46</v>
      </c>
      <c r="J24" s="31" t="s">
        <v>7</v>
      </c>
      <c r="K24" s="32" t="s">
        <v>47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99" t="s">
        <v>48</v>
      </c>
      <c r="C25" s="95" t="s">
        <v>49</v>
      </c>
      <c r="D25" s="93" t="s">
        <v>50</v>
      </c>
      <c r="E25" s="34" t="s">
        <v>36</v>
      </c>
      <c r="F25" s="35" t="s">
        <v>51</v>
      </c>
      <c r="G25" s="35" t="s">
        <v>52</v>
      </c>
      <c r="H25" s="35">
        <v>0</v>
      </c>
      <c r="I25" s="35">
        <v>200000</v>
      </c>
      <c r="J25" s="10" t="str">
        <f t="shared" ref="J25:J54" si="5">IFERROR(I25/H25,"-%")</f>
        <v>-%</v>
      </c>
      <c r="K25" s="3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89"/>
      <c r="C26" s="89"/>
      <c r="D26" s="89"/>
      <c r="E26" s="8" t="s">
        <v>10</v>
      </c>
      <c r="F26" s="37" t="s">
        <v>20</v>
      </c>
      <c r="G26" s="8" t="s">
        <v>53</v>
      </c>
      <c r="H26" s="8">
        <v>230768</v>
      </c>
      <c r="I26" s="35">
        <v>200000</v>
      </c>
      <c r="J26" s="10">
        <f t="shared" si="5"/>
        <v>0.86667128891354084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89"/>
      <c r="C27" s="89"/>
      <c r="D27" s="89"/>
      <c r="E27" s="8" t="s">
        <v>10</v>
      </c>
      <c r="F27" s="37" t="s">
        <v>54</v>
      </c>
      <c r="G27" s="8" t="s">
        <v>55</v>
      </c>
      <c r="H27" s="8" t="s">
        <v>15</v>
      </c>
      <c r="I27" s="35">
        <v>40000</v>
      </c>
      <c r="J27" s="10" t="str">
        <f t="shared" si="5"/>
        <v>-%</v>
      </c>
      <c r="K27" s="3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89"/>
      <c r="C28" s="89"/>
      <c r="D28" s="90"/>
      <c r="E28" s="105" t="s">
        <v>24</v>
      </c>
      <c r="F28" s="106"/>
      <c r="G28" s="107"/>
      <c r="H28" s="12">
        <f t="shared" ref="H28:I28" si="6">SUM(H25:H27)</f>
        <v>230768</v>
      </c>
      <c r="I28" s="39">
        <f t="shared" si="6"/>
        <v>440000</v>
      </c>
      <c r="J28" s="14">
        <f t="shared" si="5"/>
        <v>1.9066768356097898</v>
      </c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89"/>
      <c r="C29" s="89"/>
      <c r="D29" s="93" t="s">
        <v>34</v>
      </c>
      <c r="E29" s="34" t="s">
        <v>25</v>
      </c>
      <c r="F29" s="35" t="s">
        <v>34</v>
      </c>
      <c r="G29" s="35" t="s">
        <v>56</v>
      </c>
      <c r="H29" s="35">
        <v>1550000</v>
      </c>
      <c r="I29" s="35">
        <v>2000000</v>
      </c>
      <c r="J29" s="10">
        <f t="shared" si="5"/>
        <v>1.2903225806451613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89"/>
      <c r="C30" s="89"/>
      <c r="D30" s="116"/>
      <c r="E30" s="94" t="s">
        <v>24</v>
      </c>
      <c r="F30" s="86"/>
      <c r="G30" s="87"/>
      <c r="H30" s="39">
        <f>SUM(H29)</f>
        <v>1550000</v>
      </c>
      <c r="I30" s="39">
        <f>SUM(I29)</f>
        <v>2000000</v>
      </c>
      <c r="J30" s="14">
        <f t="shared" si="5"/>
        <v>1.2903225806451613</v>
      </c>
      <c r="K30" s="4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89"/>
      <c r="C31" s="90"/>
      <c r="D31" s="108" t="s">
        <v>57</v>
      </c>
      <c r="E31" s="86"/>
      <c r="F31" s="86"/>
      <c r="G31" s="87"/>
      <c r="H31" s="41">
        <f>SUM(H28, H30)</f>
        <v>1780768</v>
      </c>
      <c r="I31" s="41">
        <f>SUM(I28, I30)</f>
        <v>2440000</v>
      </c>
      <c r="J31" s="42">
        <f t="shared" si="5"/>
        <v>1.3701953314524968</v>
      </c>
      <c r="K31" s="4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89"/>
      <c r="C32" s="96" t="s">
        <v>58</v>
      </c>
      <c r="D32" s="98" t="s">
        <v>26</v>
      </c>
      <c r="E32" s="44" t="s">
        <v>10</v>
      </c>
      <c r="F32" s="45" t="s">
        <v>59</v>
      </c>
      <c r="G32" s="46" t="s">
        <v>60</v>
      </c>
      <c r="H32" s="35">
        <v>136000</v>
      </c>
      <c r="I32" s="35" t="s">
        <v>15</v>
      </c>
      <c r="J32" s="10" t="str">
        <f t="shared" si="5"/>
        <v>-%</v>
      </c>
      <c r="K32" s="4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89"/>
      <c r="C33" s="97"/>
      <c r="D33" s="89"/>
      <c r="E33" s="48" t="s">
        <v>25</v>
      </c>
      <c r="F33" s="49" t="s">
        <v>61</v>
      </c>
      <c r="G33" s="49" t="s">
        <v>62</v>
      </c>
      <c r="H33" s="35" t="s">
        <v>15</v>
      </c>
      <c r="I33" s="35">
        <v>150000</v>
      </c>
      <c r="J33" s="10" t="str">
        <f t="shared" si="5"/>
        <v>-%</v>
      </c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89"/>
      <c r="C34" s="97"/>
      <c r="D34" s="90"/>
      <c r="E34" s="94" t="s">
        <v>24</v>
      </c>
      <c r="F34" s="86"/>
      <c r="G34" s="87"/>
      <c r="H34" s="39">
        <f t="shared" ref="H34:I34" si="7">SUM(H32:H33)</f>
        <v>136000</v>
      </c>
      <c r="I34" s="39">
        <f t="shared" si="7"/>
        <v>150000</v>
      </c>
      <c r="J34" s="14">
        <f t="shared" si="5"/>
        <v>1.1029411764705883</v>
      </c>
      <c r="K34" s="4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89"/>
      <c r="C35" s="97"/>
      <c r="D35" s="112" t="s">
        <v>28</v>
      </c>
      <c r="E35" s="50" t="s">
        <v>10</v>
      </c>
      <c r="F35" s="45" t="s">
        <v>63</v>
      </c>
      <c r="G35" s="46" t="s">
        <v>64</v>
      </c>
      <c r="H35" s="51">
        <v>192500</v>
      </c>
      <c r="I35" s="51" t="s">
        <v>15</v>
      </c>
      <c r="J35" s="10" t="str">
        <f t="shared" si="5"/>
        <v>-%</v>
      </c>
      <c r="K35" s="5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89"/>
      <c r="C36" s="97"/>
      <c r="D36" s="89"/>
      <c r="E36" s="53" t="s">
        <v>25</v>
      </c>
      <c r="F36" s="54" t="s">
        <v>63</v>
      </c>
      <c r="G36" s="49" t="s">
        <v>65</v>
      </c>
      <c r="H36" s="55" t="s">
        <v>15</v>
      </c>
      <c r="I36" s="51">
        <v>300000</v>
      </c>
      <c r="J36" s="10" t="str">
        <f t="shared" si="5"/>
        <v>-%</v>
      </c>
      <c r="K36" s="5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89"/>
      <c r="C37" s="97"/>
      <c r="D37" s="90"/>
      <c r="E37" s="94" t="s">
        <v>24</v>
      </c>
      <c r="F37" s="86"/>
      <c r="G37" s="87"/>
      <c r="H37" s="39">
        <f t="shared" ref="H37:I37" si="8">SUM(H35:H36)</f>
        <v>192500</v>
      </c>
      <c r="I37" s="39">
        <f t="shared" si="8"/>
        <v>300000</v>
      </c>
      <c r="J37" s="14">
        <f t="shared" si="5"/>
        <v>1.5584415584415585</v>
      </c>
      <c r="K37" s="4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89"/>
      <c r="C38" s="97"/>
      <c r="D38" s="108" t="s">
        <v>57</v>
      </c>
      <c r="E38" s="86"/>
      <c r="F38" s="86"/>
      <c r="G38" s="87"/>
      <c r="H38" s="41">
        <f t="shared" ref="H38:I38" si="9">SUM(H34, H37)</f>
        <v>328500</v>
      </c>
      <c r="I38" s="41">
        <f t="shared" si="9"/>
        <v>450000</v>
      </c>
      <c r="J38" s="42">
        <f t="shared" si="5"/>
        <v>1.3698630136986301</v>
      </c>
      <c r="K38" s="4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89"/>
      <c r="C39" s="93" t="s">
        <v>66</v>
      </c>
      <c r="D39" s="95" t="s">
        <v>67</v>
      </c>
      <c r="E39" s="8" t="s">
        <v>10</v>
      </c>
      <c r="F39" s="33" t="s">
        <v>68</v>
      </c>
      <c r="G39" s="8" t="s">
        <v>69</v>
      </c>
      <c r="H39" s="8" t="s">
        <v>15</v>
      </c>
      <c r="I39" s="8">
        <v>100000</v>
      </c>
      <c r="J39" s="10" t="str">
        <f t="shared" si="5"/>
        <v>-%</v>
      </c>
      <c r="K39" s="56" t="s">
        <v>70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89"/>
      <c r="C40" s="89"/>
      <c r="D40" s="89"/>
      <c r="E40" s="57" t="s">
        <v>25</v>
      </c>
      <c r="F40" s="37" t="s">
        <v>68</v>
      </c>
      <c r="G40" s="21" t="s">
        <v>71</v>
      </c>
      <c r="H40" s="8">
        <v>57700</v>
      </c>
      <c r="I40" s="8">
        <v>100000</v>
      </c>
      <c r="J40" s="10">
        <f t="shared" si="5"/>
        <v>1.733102253032929</v>
      </c>
      <c r="K40" s="5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89"/>
      <c r="C41" s="89"/>
      <c r="D41" s="90"/>
      <c r="E41" s="94" t="s">
        <v>24</v>
      </c>
      <c r="F41" s="86"/>
      <c r="G41" s="87"/>
      <c r="H41" s="12">
        <f t="shared" ref="H41:I41" si="10">SUM(H39:H40)</f>
        <v>57700</v>
      </c>
      <c r="I41" s="12">
        <f t="shared" si="10"/>
        <v>200000</v>
      </c>
      <c r="J41" s="14">
        <f t="shared" si="5"/>
        <v>3.4662045060658579</v>
      </c>
      <c r="K41" s="5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89"/>
      <c r="C42" s="89"/>
      <c r="D42" s="93" t="s">
        <v>32</v>
      </c>
      <c r="E42" s="59" t="s">
        <v>25</v>
      </c>
      <c r="F42" s="59" t="s">
        <v>72</v>
      </c>
      <c r="G42" s="55" t="s">
        <v>73</v>
      </c>
      <c r="H42" s="55" t="s">
        <v>15</v>
      </c>
      <c r="I42" s="55">
        <v>200000</v>
      </c>
      <c r="J42" s="10" t="str">
        <f t="shared" si="5"/>
        <v>-%</v>
      </c>
      <c r="K42" s="3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89"/>
      <c r="C43" s="89"/>
      <c r="D43" s="89"/>
      <c r="E43" s="59" t="s">
        <v>10</v>
      </c>
      <c r="F43" s="59" t="s">
        <v>72</v>
      </c>
      <c r="G43" s="55" t="s">
        <v>74</v>
      </c>
      <c r="H43" s="55">
        <v>120000</v>
      </c>
      <c r="I43" s="55" t="s">
        <v>15</v>
      </c>
      <c r="J43" s="10" t="str">
        <f t="shared" si="5"/>
        <v>-%</v>
      </c>
      <c r="K43" s="3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89"/>
      <c r="C44" s="89"/>
      <c r="D44" s="89"/>
      <c r="E44" s="59" t="s">
        <v>25</v>
      </c>
      <c r="F44" s="59" t="s">
        <v>75</v>
      </c>
      <c r="G44" s="55" t="s">
        <v>76</v>
      </c>
      <c r="H44" s="55">
        <v>120000</v>
      </c>
      <c r="I44" s="55">
        <v>50000</v>
      </c>
      <c r="J44" s="10">
        <f t="shared" si="5"/>
        <v>0.41666666666666669</v>
      </c>
      <c r="K44" s="3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89"/>
      <c r="C45" s="89"/>
      <c r="D45" s="89"/>
      <c r="E45" s="55" t="s">
        <v>10</v>
      </c>
      <c r="F45" s="55" t="s">
        <v>77</v>
      </c>
      <c r="G45" s="55" t="s">
        <v>78</v>
      </c>
      <c r="H45" s="55" t="s">
        <v>15</v>
      </c>
      <c r="I45" s="55">
        <v>50000</v>
      </c>
      <c r="J45" s="10" t="str">
        <f t="shared" si="5"/>
        <v>-%</v>
      </c>
      <c r="K45" s="5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89"/>
      <c r="C46" s="89"/>
      <c r="D46" s="90"/>
      <c r="E46" s="94" t="s">
        <v>24</v>
      </c>
      <c r="F46" s="86"/>
      <c r="G46" s="87"/>
      <c r="H46" s="12">
        <f t="shared" ref="H46:I46" si="11">SUM(H42:H45)</f>
        <v>240000</v>
      </c>
      <c r="I46" s="12">
        <f t="shared" si="11"/>
        <v>300000</v>
      </c>
      <c r="J46" s="14">
        <f t="shared" si="5"/>
        <v>1.25</v>
      </c>
      <c r="K46" s="5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89"/>
      <c r="C47" s="90"/>
      <c r="D47" s="108" t="s">
        <v>57</v>
      </c>
      <c r="E47" s="86"/>
      <c r="F47" s="86"/>
      <c r="G47" s="87"/>
      <c r="H47" s="41">
        <f t="shared" ref="H47:I47" si="12">SUM(H41, H46)</f>
        <v>297700</v>
      </c>
      <c r="I47" s="41">
        <f t="shared" si="12"/>
        <v>500000</v>
      </c>
      <c r="J47" s="42">
        <f t="shared" si="5"/>
        <v>1.6795431642593215</v>
      </c>
      <c r="K47" s="4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89"/>
      <c r="C48" s="100" t="s">
        <v>79</v>
      </c>
      <c r="D48" s="117" t="s">
        <v>39</v>
      </c>
      <c r="E48" s="60" t="s">
        <v>36</v>
      </c>
      <c r="F48" s="61" t="s">
        <v>39</v>
      </c>
      <c r="G48" s="60" t="s">
        <v>80</v>
      </c>
      <c r="H48" s="62" t="s">
        <v>15</v>
      </c>
      <c r="I48" s="62">
        <v>0</v>
      </c>
      <c r="J48" s="10" t="str">
        <f t="shared" si="5"/>
        <v>-%</v>
      </c>
      <c r="K48" s="60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ht="15.75" customHeight="1">
      <c r="A49" s="1"/>
      <c r="B49" s="89"/>
      <c r="C49" s="89"/>
      <c r="D49" s="109"/>
      <c r="E49" s="61" t="s">
        <v>10</v>
      </c>
      <c r="F49" s="60" t="s">
        <v>81</v>
      </c>
      <c r="G49" s="60" t="s">
        <v>82</v>
      </c>
      <c r="H49" s="62" t="s">
        <v>15</v>
      </c>
      <c r="I49" s="62">
        <v>150000</v>
      </c>
      <c r="J49" s="10" t="str">
        <f t="shared" si="5"/>
        <v>-%</v>
      </c>
      <c r="K49" s="56" t="s">
        <v>70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ht="15.75" customHeight="1">
      <c r="A50" s="1"/>
      <c r="B50" s="89"/>
      <c r="C50" s="89"/>
      <c r="D50" s="109"/>
      <c r="E50" s="119" t="s">
        <v>24</v>
      </c>
      <c r="F50" s="120"/>
      <c r="G50" s="121"/>
      <c r="H50" s="64">
        <f>SUM(H48:H49)</f>
        <v>0</v>
      </c>
      <c r="I50" s="64">
        <f>SUM(I48:I49)</f>
        <v>150000</v>
      </c>
      <c r="J50" s="10"/>
      <c r="K50" s="56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ht="15.75" customHeight="1">
      <c r="A51" s="1"/>
      <c r="B51" s="89"/>
      <c r="C51" s="125"/>
      <c r="D51" s="127" t="s">
        <v>127</v>
      </c>
      <c r="E51" s="129" t="s">
        <v>126</v>
      </c>
      <c r="F51" s="130" t="s">
        <v>128</v>
      </c>
      <c r="G51" s="131" t="s">
        <v>129</v>
      </c>
      <c r="H51" s="132" t="s">
        <v>130</v>
      </c>
      <c r="I51" s="133">
        <v>276500</v>
      </c>
      <c r="J51" s="134"/>
      <c r="K51" s="135" t="s">
        <v>131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5.75" customHeight="1">
      <c r="A52" s="1"/>
      <c r="B52" s="89"/>
      <c r="C52" s="125"/>
      <c r="D52" s="128"/>
      <c r="E52" s="123" t="s">
        <v>24</v>
      </c>
      <c r="F52" s="124"/>
      <c r="G52" s="124"/>
      <c r="H52" s="118">
        <f>SUM(H51:H51)</f>
        <v>0</v>
      </c>
      <c r="I52" s="64">
        <f>SUM(I51:I51)</f>
        <v>276500</v>
      </c>
      <c r="J52" s="14" t="str">
        <f>IFERROR(I50/H50,"-%")</f>
        <v>-%</v>
      </c>
      <c r="K52" s="65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 customHeight="1">
      <c r="A53" s="1"/>
      <c r="B53" s="89"/>
      <c r="C53" s="90"/>
      <c r="D53" s="126" t="s">
        <v>57</v>
      </c>
      <c r="E53" s="107"/>
      <c r="F53" s="107"/>
      <c r="G53" s="122"/>
      <c r="H53" s="41">
        <f>SUM(H50)</f>
        <v>0</v>
      </c>
      <c r="I53" s="41">
        <f>SUM(I50,I52)</f>
        <v>426500</v>
      </c>
      <c r="J53" s="42" t="str">
        <f t="shared" si="5"/>
        <v>-%</v>
      </c>
      <c r="K53" s="43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ht="15.75" customHeight="1">
      <c r="A54" s="1"/>
      <c r="B54" s="90"/>
      <c r="C54" s="111" t="s">
        <v>41</v>
      </c>
      <c r="D54" s="86"/>
      <c r="E54" s="86"/>
      <c r="F54" s="86"/>
      <c r="G54" s="87"/>
      <c r="H54" s="67">
        <f t="shared" ref="H54:I54" si="13">SUM(H31, H38, H47, H53)</f>
        <v>2406968</v>
      </c>
      <c r="I54" s="67">
        <f t="shared" si="13"/>
        <v>3816500</v>
      </c>
      <c r="J54" s="24">
        <f t="shared" si="5"/>
        <v>1.5856047940811844</v>
      </c>
      <c r="K54" s="6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7" t="s">
        <v>41</v>
      </c>
      <c r="H60" s="69" t="s">
        <v>83</v>
      </c>
      <c r="I60" s="70" t="s">
        <v>84</v>
      </c>
      <c r="J60" s="71" t="s">
        <v>85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63"/>
      <c r="G61" s="72" t="s">
        <v>0</v>
      </c>
      <c r="H61" s="8">
        <f>H21</f>
        <v>2646854</v>
      </c>
      <c r="I61" s="8">
        <f>I21</f>
        <v>4980589</v>
      </c>
      <c r="J61" s="10">
        <f t="shared" ref="J61:J63" si="14">IFERROR(I61/H61,"-%")</f>
        <v>1.8817014463208019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63"/>
      <c r="G62" s="72" t="s">
        <v>42</v>
      </c>
      <c r="H62" s="8">
        <f t="shared" ref="H62:I62" si="15">H54</f>
        <v>2406968</v>
      </c>
      <c r="I62" s="8">
        <f t="shared" si="15"/>
        <v>3816500</v>
      </c>
      <c r="J62" s="10">
        <f t="shared" si="14"/>
        <v>1.5856047940811844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63"/>
      <c r="G63" s="73" t="s">
        <v>86</v>
      </c>
      <c r="H63" s="74">
        <f t="shared" ref="H63:I63" si="16">H61-H62</f>
        <v>239886</v>
      </c>
      <c r="I63" s="74">
        <f t="shared" si="16"/>
        <v>1164089</v>
      </c>
      <c r="J63" s="75">
        <f t="shared" si="14"/>
        <v>4.8526758543641559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63"/>
      <c r="G64" s="63"/>
      <c r="H64" s="63"/>
      <c r="I64" s="6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7" t="s">
        <v>10</v>
      </c>
      <c r="H68" s="69" t="s">
        <v>83</v>
      </c>
      <c r="I68" s="70" t="s">
        <v>84</v>
      </c>
      <c r="J68" s="71" t="s">
        <v>85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72" t="s">
        <v>0</v>
      </c>
      <c r="H69" s="8">
        <f>H11</f>
        <v>919154</v>
      </c>
      <c r="I69" s="8">
        <f>I11</f>
        <v>1900389</v>
      </c>
      <c r="J69" s="76">
        <f t="shared" ref="J69:J70" si="17">IFERROR(I69/H69,"-%")</f>
        <v>2.0675414566003085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72" t="s">
        <v>42</v>
      </c>
      <c r="H70" s="8">
        <f>SUMIF(E23:E54, "학생", H23:H54)</f>
        <v>679268</v>
      </c>
      <c r="I70" s="8">
        <f>SUMIF(E23:E54, "학생", I23:I54)</f>
        <v>816500</v>
      </c>
      <c r="J70" s="76">
        <f t="shared" si="17"/>
        <v>1.2020292432441981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73" t="s">
        <v>86</v>
      </c>
      <c r="H71" s="74">
        <f t="shared" ref="H71:I71" si="18">H69-H70</f>
        <v>239886</v>
      </c>
      <c r="I71" s="74">
        <f t="shared" si="18"/>
        <v>1083889</v>
      </c>
      <c r="J71" s="77">
        <f>IFERROR(I71/H71, "%")</f>
        <v>4.5183503830986389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7" t="s">
        <v>25</v>
      </c>
      <c r="H73" s="69" t="s">
        <v>83</v>
      </c>
      <c r="I73" s="70" t="s">
        <v>84</v>
      </c>
      <c r="J73" s="71" t="s">
        <v>85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72" t="s">
        <v>0</v>
      </c>
      <c r="H74" s="8">
        <f>H17</f>
        <v>1727700</v>
      </c>
      <c r="I74" s="8">
        <f>I17</f>
        <v>2800000</v>
      </c>
      <c r="J74" s="10">
        <f t="shared" ref="J74:J75" si="19">IFERROR(I74/H74,"-%")</f>
        <v>1.6206517335185506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72" t="s">
        <v>42</v>
      </c>
      <c r="H75" s="8">
        <f>SUMIF(E23:E54, "본회계", H23:H54)</f>
        <v>1727700</v>
      </c>
      <c r="I75" s="8">
        <f>SUMIF(E23:E54, "본회계", I23:I54)</f>
        <v>2800000</v>
      </c>
      <c r="J75" s="10">
        <f t="shared" si="19"/>
        <v>1.6206517335185506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73" t="s">
        <v>86</v>
      </c>
      <c r="H76" s="74">
        <f t="shared" ref="H76:I76" si="20">H74-H75</f>
        <v>0</v>
      </c>
      <c r="I76" s="74">
        <f t="shared" si="20"/>
        <v>0</v>
      </c>
      <c r="J76" s="75">
        <v>1.0058823530000001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7" t="s">
        <v>36</v>
      </c>
      <c r="H78" s="69" t="s">
        <v>83</v>
      </c>
      <c r="I78" s="70" t="s">
        <v>84</v>
      </c>
      <c r="J78" s="71" t="s">
        <v>85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72" t="s">
        <v>0</v>
      </c>
      <c r="H79" s="8">
        <f>H20</f>
        <v>0</v>
      </c>
      <c r="I79" s="8">
        <f>I20</f>
        <v>280200</v>
      </c>
      <c r="J79" s="10" t="str">
        <f t="shared" ref="J79:J80" si="21">IFERROR(I79/H79,"-%")</f>
        <v>-%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72" t="s">
        <v>42</v>
      </c>
      <c r="H80" s="8">
        <f>SUMIF(E23:E54, "자치", H23:H54)</f>
        <v>0</v>
      </c>
      <c r="I80" s="8">
        <f>SUMIF(E23:E54, "자치", I23:I54)</f>
        <v>200000</v>
      </c>
      <c r="J80" s="7" t="str">
        <f t="shared" si="21"/>
        <v>-%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73" t="s">
        <v>86</v>
      </c>
      <c r="H81" s="74">
        <f t="shared" ref="H81:I81" si="22">H79-H80</f>
        <v>0</v>
      </c>
      <c r="I81" s="74">
        <f t="shared" si="22"/>
        <v>80200</v>
      </c>
      <c r="J81" s="75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/>
    <row r="283" spans="1:29" ht="15.75" customHeight="1"/>
    <row r="284" spans="1:29" ht="15.75" customHeight="1"/>
    <row r="285" spans="1:29" ht="15.75" customHeight="1"/>
    <row r="286" spans="1:29" ht="15.75" customHeight="1"/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6">
    <mergeCell ref="D48:D50"/>
    <mergeCell ref="D51:D52"/>
    <mergeCell ref="E52:G52"/>
    <mergeCell ref="D39:D41"/>
    <mergeCell ref="E41:G41"/>
    <mergeCell ref="D42:D46"/>
    <mergeCell ref="E46:G46"/>
    <mergeCell ref="D47:G47"/>
    <mergeCell ref="B25:B54"/>
    <mergeCell ref="C39:C47"/>
    <mergeCell ref="C48:C53"/>
    <mergeCell ref="F20:G20"/>
    <mergeCell ref="E21:G21"/>
    <mergeCell ref="B23:K23"/>
    <mergeCell ref="D25:D28"/>
    <mergeCell ref="E28:G28"/>
    <mergeCell ref="D31:G31"/>
    <mergeCell ref="D38:G38"/>
    <mergeCell ref="E50:G50"/>
    <mergeCell ref="D53:G53"/>
    <mergeCell ref="C54:G54"/>
    <mergeCell ref="D35:D37"/>
    <mergeCell ref="E37:G37"/>
    <mergeCell ref="D29:D30"/>
    <mergeCell ref="E30:G30"/>
    <mergeCell ref="C25:C31"/>
    <mergeCell ref="C32:C38"/>
    <mergeCell ref="D32:D34"/>
    <mergeCell ref="E34:G34"/>
    <mergeCell ref="D3:K3"/>
    <mergeCell ref="D5:D21"/>
    <mergeCell ref="E5:E11"/>
    <mergeCell ref="F11:G11"/>
    <mergeCell ref="E12:E17"/>
    <mergeCell ref="F17:G17"/>
    <mergeCell ref="E18:E20"/>
  </mergeCells>
  <phoneticPr fontId="10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workbookViewId="0"/>
  </sheetViews>
  <sheetFormatPr defaultColWidth="14.42578125" defaultRowHeight="15" customHeight="1"/>
  <cols>
    <col min="1" max="3" width="12.7109375" customWidth="1"/>
    <col min="4" max="4" width="22.28515625" customWidth="1"/>
    <col min="5" max="5" width="12.85546875" customWidth="1"/>
    <col min="6" max="6" width="29.140625" customWidth="1"/>
    <col min="7" max="7" width="12.7109375" customWidth="1"/>
    <col min="8" max="8" width="15.42578125" customWidth="1"/>
    <col min="9" max="9" width="13.28515625" customWidth="1"/>
    <col min="10" max="11" width="13.140625" customWidth="1"/>
    <col min="12" max="29" width="12.71093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85" t="s">
        <v>0</v>
      </c>
      <c r="E3" s="86"/>
      <c r="F3" s="86"/>
      <c r="G3" s="86"/>
      <c r="H3" s="86"/>
      <c r="I3" s="86"/>
      <c r="J3" s="86"/>
      <c r="K3" s="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13" t="s">
        <v>1</v>
      </c>
      <c r="E5" s="113" t="s">
        <v>10</v>
      </c>
      <c r="F5" s="78" t="s">
        <v>87</v>
      </c>
      <c r="G5" s="79" t="s">
        <v>12</v>
      </c>
      <c r="H5" s="80">
        <v>396000</v>
      </c>
      <c r="I5" s="81">
        <v>550000</v>
      </c>
      <c r="J5" s="82">
        <f>I5/H5</f>
        <v>1.3888888888888888</v>
      </c>
      <c r="K5" s="79" t="s">
        <v>88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89"/>
      <c r="E6" s="89"/>
      <c r="F6" s="6" t="s">
        <v>89</v>
      </c>
      <c r="G6" s="7" t="s">
        <v>12</v>
      </c>
      <c r="H6" s="8"/>
      <c r="I6" s="11"/>
      <c r="J6" s="10" t="str">
        <f t="shared" ref="J6:J23" si="0">IFERROR(I6/H6,"-%")</f>
        <v>-%</v>
      </c>
      <c r="K6" s="7" t="s">
        <v>90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89"/>
      <c r="E7" s="89"/>
      <c r="F7" s="6" t="s">
        <v>91</v>
      </c>
      <c r="G7" s="7" t="s">
        <v>14</v>
      </c>
      <c r="H7" s="8"/>
      <c r="I7" s="11"/>
      <c r="J7" s="10" t="str">
        <f t="shared" si="0"/>
        <v>-%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89"/>
      <c r="E8" s="89"/>
      <c r="F8" s="6" t="s">
        <v>20</v>
      </c>
      <c r="G8" s="7" t="s">
        <v>17</v>
      </c>
      <c r="H8" s="8">
        <v>0</v>
      </c>
      <c r="I8" s="11"/>
      <c r="J8" s="10" t="str">
        <f t="shared" si="0"/>
        <v>-%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89"/>
      <c r="E9" s="89"/>
      <c r="F9" s="6" t="s">
        <v>22</v>
      </c>
      <c r="G9" s="7" t="s">
        <v>19</v>
      </c>
      <c r="H9" s="8"/>
      <c r="I9" s="11"/>
      <c r="J9" s="10" t="str">
        <f t="shared" si="0"/>
        <v>-%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89"/>
      <c r="E10" s="89"/>
      <c r="F10" s="6"/>
      <c r="G10" s="7"/>
      <c r="H10" s="8"/>
      <c r="I10" s="11"/>
      <c r="J10" s="10" t="str">
        <f t="shared" si="0"/>
        <v>-%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89"/>
      <c r="E11" s="89"/>
      <c r="F11" s="6"/>
      <c r="G11" s="7"/>
      <c r="H11" s="8"/>
      <c r="I11" s="11"/>
      <c r="J11" s="10" t="str">
        <f t="shared" si="0"/>
        <v>-%</v>
      </c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89"/>
      <c r="E12" s="90"/>
      <c r="F12" s="92" t="s">
        <v>24</v>
      </c>
      <c r="G12" s="87"/>
      <c r="H12" s="12">
        <f t="shared" ref="H12:I12" si="1">SUM(H5:H11)</f>
        <v>396000</v>
      </c>
      <c r="I12" s="13">
        <f t="shared" si="1"/>
        <v>550000</v>
      </c>
      <c r="J12" s="14">
        <f t="shared" si="0"/>
        <v>1.3888888888888888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89"/>
      <c r="E13" s="113" t="s">
        <v>25</v>
      </c>
      <c r="F13" s="78" t="s">
        <v>92</v>
      </c>
      <c r="G13" s="79" t="s">
        <v>27</v>
      </c>
      <c r="H13" s="80">
        <v>1000000</v>
      </c>
      <c r="I13" s="80">
        <v>1000000</v>
      </c>
      <c r="J13" s="10">
        <f t="shared" si="0"/>
        <v>1</v>
      </c>
      <c r="K13" s="79" t="s">
        <v>88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89"/>
      <c r="E14" s="89"/>
      <c r="F14" s="6"/>
      <c r="G14" s="7"/>
      <c r="H14" s="8"/>
      <c r="I14" s="8"/>
      <c r="J14" s="10" t="str">
        <f t="shared" si="0"/>
        <v>-%</v>
      </c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89"/>
      <c r="E15" s="89"/>
      <c r="F15" s="6"/>
      <c r="G15" s="7"/>
      <c r="H15" s="8"/>
      <c r="I15" s="8"/>
      <c r="J15" s="10" t="str">
        <f t="shared" si="0"/>
        <v>-%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89"/>
      <c r="E16" s="89"/>
      <c r="F16" s="6"/>
      <c r="G16" s="7"/>
      <c r="H16" s="8"/>
      <c r="I16" s="8"/>
      <c r="J16" s="10" t="str">
        <f t="shared" si="0"/>
        <v>-%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89"/>
      <c r="E17" s="89"/>
      <c r="F17" s="6"/>
      <c r="G17" s="7"/>
      <c r="H17" s="8"/>
      <c r="I17" s="8"/>
      <c r="J17" s="10" t="str">
        <f t="shared" si="0"/>
        <v>-%</v>
      </c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89"/>
      <c r="E18" s="90"/>
      <c r="F18" s="92" t="s">
        <v>24</v>
      </c>
      <c r="G18" s="87"/>
      <c r="H18" s="12">
        <f t="shared" ref="H18:I18" si="2">SUM(H13:H17)</f>
        <v>1000000</v>
      </c>
      <c r="I18" s="12">
        <f t="shared" si="2"/>
        <v>1000000</v>
      </c>
      <c r="J18" s="14">
        <f t="shared" si="0"/>
        <v>1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89"/>
      <c r="E19" s="113" t="s">
        <v>36</v>
      </c>
      <c r="F19" s="78" t="s">
        <v>93</v>
      </c>
      <c r="G19" s="79" t="s">
        <v>38</v>
      </c>
      <c r="H19" s="80">
        <v>1000000</v>
      </c>
      <c r="I19" s="80">
        <v>1000000</v>
      </c>
      <c r="J19" s="10">
        <f t="shared" si="0"/>
        <v>1</v>
      </c>
      <c r="K19" s="79" t="s">
        <v>88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89"/>
      <c r="E20" s="89"/>
      <c r="F20" s="6" t="s">
        <v>94</v>
      </c>
      <c r="G20" s="7"/>
      <c r="H20" s="8"/>
      <c r="I20" s="11"/>
      <c r="J20" s="10" t="str">
        <f t="shared" si="0"/>
        <v>-%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89"/>
      <c r="E21" s="89"/>
      <c r="F21" s="6"/>
      <c r="G21" s="7"/>
      <c r="H21" s="8"/>
      <c r="I21" s="11"/>
      <c r="J21" s="10" t="str">
        <f t="shared" si="0"/>
        <v>-%</v>
      </c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89"/>
      <c r="E22" s="90"/>
      <c r="F22" s="92" t="s">
        <v>24</v>
      </c>
      <c r="G22" s="87"/>
      <c r="H22" s="12">
        <f t="shared" ref="H22:I22" si="3">SUM(H19:H21)</f>
        <v>1000000</v>
      </c>
      <c r="I22" s="12">
        <f t="shared" si="3"/>
        <v>1000000</v>
      </c>
      <c r="J22" s="14">
        <f t="shared" si="0"/>
        <v>1</v>
      </c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90"/>
      <c r="E23" s="103" t="s">
        <v>41</v>
      </c>
      <c r="F23" s="86"/>
      <c r="G23" s="87"/>
      <c r="H23" s="22">
        <f t="shared" ref="H23:I23" si="4">SUM(H12,H18,H22)</f>
        <v>2396000</v>
      </c>
      <c r="I23" s="23">
        <f t="shared" si="4"/>
        <v>2550000</v>
      </c>
      <c r="J23" s="24">
        <f t="shared" si="0"/>
        <v>1.0642737896494157</v>
      </c>
      <c r="K23" s="2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26"/>
      <c r="I24" s="2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04" t="s">
        <v>42</v>
      </c>
      <c r="C25" s="86"/>
      <c r="D25" s="86"/>
      <c r="E25" s="86"/>
      <c r="F25" s="86"/>
      <c r="G25" s="86"/>
      <c r="H25" s="86"/>
      <c r="I25" s="86"/>
      <c r="J25" s="86"/>
      <c r="K25" s="8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28" t="s">
        <v>1</v>
      </c>
      <c r="C26" s="29" t="s">
        <v>43</v>
      </c>
      <c r="D26" s="29" t="s">
        <v>44</v>
      </c>
      <c r="E26" s="29" t="s">
        <v>2</v>
      </c>
      <c r="F26" s="29" t="s">
        <v>45</v>
      </c>
      <c r="G26" s="30" t="s">
        <v>4</v>
      </c>
      <c r="H26" s="30" t="s">
        <v>5</v>
      </c>
      <c r="I26" s="30" t="s">
        <v>46</v>
      </c>
      <c r="J26" s="31" t="s">
        <v>7</v>
      </c>
      <c r="K26" s="32" t="s">
        <v>47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99" t="s">
        <v>1</v>
      </c>
      <c r="C27" s="95" t="s">
        <v>95</v>
      </c>
      <c r="D27" s="95" t="s">
        <v>96</v>
      </c>
      <c r="E27" s="35" t="s">
        <v>10</v>
      </c>
      <c r="F27" s="35" t="s">
        <v>51</v>
      </c>
      <c r="G27" s="35" t="s">
        <v>52</v>
      </c>
      <c r="H27" s="35">
        <v>90000</v>
      </c>
      <c r="I27" s="35">
        <v>105000</v>
      </c>
      <c r="J27" s="10">
        <f t="shared" ref="J27:J42" si="5">IFERROR(I27/H27,"-%")</f>
        <v>1.1666666666666667</v>
      </c>
      <c r="K27" s="36" t="s">
        <v>97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89"/>
      <c r="C28" s="89"/>
      <c r="D28" s="89"/>
      <c r="E28" s="8" t="s">
        <v>10</v>
      </c>
      <c r="F28" s="8" t="s">
        <v>98</v>
      </c>
      <c r="G28" s="8" t="s">
        <v>53</v>
      </c>
      <c r="H28" s="8">
        <v>50000</v>
      </c>
      <c r="I28" s="35">
        <v>50000</v>
      </c>
      <c r="J28" s="10">
        <f t="shared" si="5"/>
        <v>1</v>
      </c>
      <c r="K28" s="3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89"/>
      <c r="C29" s="89"/>
      <c r="D29" s="90"/>
      <c r="E29" s="105" t="s">
        <v>24</v>
      </c>
      <c r="F29" s="106"/>
      <c r="G29" s="107"/>
      <c r="H29" s="12">
        <f t="shared" ref="H29:I29" si="6">SUM(H27:H28)</f>
        <v>140000</v>
      </c>
      <c r="I29" s="39">
        <f t="shared" si="6"/>
        <v>155000</v>
      </c>
      <c r="J29" s="14">
        <f t="shared" si="5"/>
        <v>1.1071428571428572</v>
      </c>
      <c r="K29" s="4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89"/>
      <c r="C30" s="89"/>
      <c r="D30" s="95" t="s">
        <v>20</v>
      </c>
      <c r="E30" s="35" t="s">
        <v>10</v>
      </c>
      <c r="F30" s="35" t="s">
        <v>20</v>
      </c>
      <c r="G30" s="35" t="s">
        <v>56</v>
      </c>
      <c r="H30" s="35">
        <v>0</v>
      </c>
      <c r="I30" s="35">
        <v>50000</v>
      </c>
      <c r="J30" s="10" t="str">
        <f t="shared" si="5"/>
        <v>-%</v>
      </c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89"/>
      <c r="C31" s="89"/>
      <c r="D31" s="90"/>
      <c r="E31" s="94" t="s">
        <v>24</v>
      </c>
      <c r="F31" s="86"/>
      <c r="G31" s="87"/>
      <c r="H31" s="39">
        <v>0</v>
      </c>
      <c r="I31" s="39">
        <f>SUM(I30)</f>
        <v>50000</v>
      </c>
      <c r="J31" s="14" t="str">
        <f t="shared" si="5"/>
        <v>-%</v>
      </c>
      <c r="K31" s="4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89"/>
      <c r="C32" s="90"/>
      <c r="D32" s="108" t="s">
        <v>57</v>
      </c>
      <c r="E32" s="86"/>
      <c r="F32" s="86"/>
      <c r="G32" s="87"/>
      <c r="H32" s="41">
        <f t="shared" ref="H32:I32" si="7">SUM(H29, H31)</f>
        <v>140000</v>
      </c>
      <c r="I32" s="41">
        <f t="shared" si="7"/>
        <v>205000</v>
      </c>
      <c r="J32" s="42">
        <f t="shared" si="5"/>
        <v>1.4642857142857142</v>
      </c>
      <c r="K32" s="4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89"/>
      <c r="C33" s="96" t="s">
        <v>99</v>
      </c>
      <c r="D33" s="114" t="s">
        <v>100</v>
      </c>
      <c r="E33" s="44" t="s">
        <v>10</v>
      </c>
      <c r="F33" s="46" t="s">
        <v>101</v>
      </c>
      <c r="G33" s="46" t="s">
        <v>60</v>
      </c>
      <c r="H33" s="35">
        <v>50000</v>
      </c>
      <c r="I33" s="35">
        <v>16000</v>
      </c>
      <c r="J33" s="10">
        <f t="shared" si="5"/>
        <v>0.32</v>
      </c>
      <c r="K33" s="4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89"/>
      <c r="C34" s="97"/>
      <c r="D34" s="89"/>
      <c r="E34" s="53" t="s">
        <v>10</v>
      </c>
      <c r="F34" s="49" t="s">
        <v>102</v>
      </c>
      <c r="G34" s="49" t="s">
        <v>62</v>
      </c>
      <c r="H34" s="35">
        <v>30000</v>
      </c>
      <c r="I34" s="35">
        <v>150000</v>
      </c>
      <c r="J34" s="10">
        <f t="shared" si="5"/>
        <v>5</v>
      </c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89"/>
      <c r="C35" s="97"/>
      <c r="D35" s="89"/>
      <c r="E35" s="53" t="s">
        <v>10</v>
      </c>
      <c r="F35" s="49" t="s">
        <v>103</v>
      </c>
      <c r="G35" s="49" t="s">
        <v>104</v>
      </c>
      <c r="H35" s="35">
        <v>10000</v>
      </c>
      <c r="I35" s="35">
        <v>100000</v>
      </c>
      <c r="J35" s="10">
        <f t="shared" si="5"/>
        <v>10</v>
      </c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89"/>
      <c r="C36" s="97"/>
      <c r="D36" s="90"/>
      <c r="E36" s="94" t="s">
        <v>24</v>
      </c>
      <c r="F36" s="86"/>
      <c r="G36" s="87"/>
      <c r="H36" s="39">
        <f t="shared" ref="H36:I36" si="8">SUM(H33:H35)</f>
        <v>90000</v>
      </c>
      <c r="I36" s="39">
        <f t="shared" si="8"/>
        <v>266000</v>
      </c>
      <c r="J36" s="14">
        <f t="shared" si="5"/>
        <v>2.9555555555555557</v>
      </c>
      <c r="K36" s="4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89"/>
      <c r="C37" s="97"/>
      <c r="D37" s="115" t="s">
        <v>105</v>
      </c>
      <c r="E37" s="44" t="s">
        <v>25</v>
      </c>
      <c r="F37" s="46" t="s">
        <v>106</v>
      </c>
      <c r="G37" s="46" t="s">
        <v>64</v>
      </c>
      <c r="H37" s="51">
        <v>0</v>
      </c>
      <c r="I37" s="51">
        <v>5000</v>
      </c>
      <c r="J37" s="10" t="str">
        <f t="shared" si="5"/>
        <v>-%</v>
      </c>
      <c r="K37" s="5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89"/>
      <c r="C38" s="97"/>
      <c r="D38" s="89"/>
      <c r="E38" s="53" t="s">
        <v>25</v>
      </c>
      <c r="F38" s="49" t="s">
        <v>107</v>
      </c>
      <c r="G38" s="49" t="s">
        <v>65</v>
      </c>
      <c r="H38" s="51">
        <v>50000</v>
      </c>
      <c r="I38" s="51">
        <v>40000</v>
      </c>
      <c r="J38" s="10">
        <f t="shared" si="5"/>
        <v>0.8</v>
      </c>
      <c r="K38" s="5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89"/>
      <c r="C39" s="97"/>
      <c r="D39" s="89"/>
      <c r="E39" s="53" t="s">
        <v>25</v>
      </c>
      <c r="F39" s="49" t="s">
        <v>108</v>
      </c>
      <c r="G39" s="49" t="s">
        <v>109</v>
      </c>
      <c r="H39" s="55">
        <v>100000</v>
      </c>
      <c r="I39" s="51">
        <v>100000</v>
      </c>
      <c r="J39" s="10">
        <f t="shared" si="5"/>
        <v>1</v>
      </c>
      <c r="K39" s="5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89"/>
      <c r="C40" s="97"/>
      <c r="D40" s="90"/>
      <c r="E40" s="94" t="s">
        <v>24</v>
      </c>
      <c r="F40" s="86"/>
      <c r="G40" s="87"/>
      <c r="H40" s="39">
        <f t="shared" ref="H40:I40" si="9">SUM(H37:H39)</f>
        <v>150000</v>
      </c>
      <c r="I40" s="39">
        <f t="shared" si="9"/>
        <v>145000</v>
      </c>
      <c r="J40" s="14">
        <f t="shared" si="5"/>
        <v>0.96666666666666667</v>
      </c>
      <c r="K40" s="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89"/>
      <c r="C41" s="97"/>
      <c r="D41" s="108" t="s">
        <v>57</v>
      </c>
      <c r="E41" s="86"/>
      <c r="F41" s="86"/>
      <c r="G41" s="87"/>
      <c r="H41" s="41">
        <f t="shared" ref="H41:I41" si="10">SUM(H36, H40)</f>
        <v>240000</v>
      </c>
      <c r="I41" s="41">
        <f t="shared" si="10"/>
        <v>411000</v>
      </c>
      <c r="J41" s="42">
        <f t="shared" si="5"/>
        <v>1.7124999999999999</v>
      </c>
      <c r="K41" s="4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89"/>
      <c r="C42" s="95" t="s">
        <v>110</v>
      </c>
      <c r="D42" s="95" t="s">
        <v>111</v>
      </c>
      <c r="E42" s="8" t="s">
        <v>10</v>
      </c>
      <c r="F42" s="8" t="s">
        <v>112</v>
      </c>
      <c r="G42" s="8" t="s">
        <v>69</v>
      </c>
      <c r="H42" s="8"/>
      <c r="I42" s="8"/>
      <c r="J42" s="10" t="str">
        <f t="shared" si="5"/>
        <v>-%</v>
      </c>
      <c r="K42" s="36" t="s">
        <v>113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89"/>
      <c r="C43" s="89"/>
      <c r="D43" s="89"/>
      <c r="E43" s="8" t="s">
        <v>10</v>
      </c>
      <c r="F43" s="8" t="s">
        <v>114</v>
      </c>
      <c r="G43" s="8" t="s">
        <v>71</v>
      </c>
      <c r="H43" s="8"/>
      <c r="I43" s="8"/>
      <c r="J43" s="10"/>
      <c r="K43" s="36" t="s">
        <v>115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89"/>
      <c r="C44" s="89"/>
      <c r="D44" s="90"/>
      <c r="E44" s="94" t="s">
        <v>24</v>
      </c>
      <c r="F44" s="86"/>
      <c r="G44" s="87"/>
      <c r="H44" s="12">
        <f t="shared" ref="H44:I44" si="11">SUM(H42)</f>
        <v>0</v>
      </c>
      <c r="I44" s="12">
        <f t="shared" si="11"/>
        <v>0</v>
      </c>
      <c r="J44" s="14" t="str">
        <f t="shared" ref="J44:J60" si="12">IFERROR(I44/H44,"-%")</f>
        <v>-%</v>
      </c>
      <c r="K44" s="5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89"/>
      <c r="C45" s="89"/>
      <c r="D45" s="95" t="s">
        <v>116</v>
      </c>
      <c r="E45" s="55" t="s">
        <v>10</v>
      </c>
      <c r="F45" s="55" t="s">
        <v>112</v>
      </c>
      <c r="G45" s="55" t="s">
        <v>73</v>
      </c>
      <c r="H45" s="55"/>
      <c r="I45" s="55"/>
      <c r="J45" s="10" t="str">
        <f t="shared" si="12"/>
        <v>-%</v>
      </c>
      <c r="K45" s="36" t="s">
        <v>117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89"/>
      <c r="C46" s="89"/>
      <c r="D46" s="89"/>
      <c r="E46" s="55" t="s">
        <v>10</v>
      </c>
      <c r="F46" s="55" t="s">
        <v>114</v>
      </c>
      <c r="G46" s="55" t="s">
        <v>74</v>
      </c>
      <c r="H46" s="55"/>
      <c r="I46" s="55"/>
      <c r="J46" s="10" t="str">
        <f t="shared" si="12"/>
        <v>-%</v>
      </c>
      <c r="K46" s="36" t="s">
        <v>115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89"/>
      <c r="C47" s="89"/>
      <c r="D47" s="89"/>
      <c r="E47" s="55" t="s">
        <v>10</v>
      </c>
      <c r="F47" s="55" t="s">
        <v>118</v>
      </c>
      <c r="G47" s="55" t="s">
        <v>76</v>
      </c>
      <c r="H47" s="55"/>
      <c r="I47" s="55"/>
      <c r="J47" s="10" t="str">
        <f t="shared" si="12"/>
        <v>-%</v>
      </c>
      <c r="K47" s="5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89"/>
      <c r="C48" s="89"/>
      <c r="D48" s="89"/>
      <c r="E48" s="55" t="s">
        <v>10</v>
      </c>
      <c r="F48" s="55" t="s">
        <v>119</v>
      </c>
      <c r="G48" s="55" t="s">
        <v>78</v>
      </c>
      <c r="H48" s="55"/>
      <c r="I48" s="55"/>
      <c r="J48" s="10" t="str">
        <f t="shared" si="12"/>
        <v>-%</v>
      </c>
      <c r="K48" s="36" t="s">
        <v>115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89"/>
      <c r="C49" s="89"/>
      <c r="D49" s="90"/>
      <c r="E49" s="94" t="s">
        <v>24</v>
      </c>
      <c r="F49" s="86"/>
      <c r="G49" s="87"/>
      <c r="H49" s="12">
        <f t="shared" ref="H49:I49" si="13">SUM(H45:H46)</f>
        <v>0</v>
      </c>
      <c r="I49" s="12">
        <f t="shared" si="13"/>
        <v>0</v>
      </c>
      <c r="J49" s="14" t="str">
        <f t="shared" si="12"/>
        <v>-%</v>
      </c>
      <c r="K49" s="5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89"/>
      <c r="C50" s="90"/>
      <c r="D50" s="108" t="s">
        <v>57</v>
      </c>
      <c r="E50" s="86"/>
      <c r="F50" s="86"/>
      <c r="G50" s="87"/>
      <c r="H50" s="41">
        <f t="shared" ref="H50:I50" si="14">SUM(H44, H49)</f>
        <v>0</v>
      </c>
      <c r="I50" s="41">
        <f t="shared" si="14"/>
        <v>0</v>
      </c>
      <c r="J50" s="42" t="str">
        <f t="shared" si="12"/>
        <v>-%</v>
      </c>
      <c r="K50" s="4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ht="15.75" customHeight="1">
      <c r="A51" s="1"/>
      <c r="B51" s="89"/>
      <c r="C51" s="100" t="s">
        <v>120</v>
      </c>
      <c r="D51" s="100" t="s">
        <v>111</v>
      </c>
      <c r="E51" s="60" t="s">
        <v>36</v>
      </c>
      <c r="F51" s="60" t="s">
        <v>112</v>
      </c>
      <c r="G51" s="60" t="s">
        <v>80</v>
      </c>
      <c r="H51" s="62"/>
      <c r="I51" s="62"/>
      <c r="J51" s="10" t="str">
        <f t="shared" si="12"/>
        <v>-%</v>
      </c>
      <c r="K51" s="60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5.75" customHeight="1">
      <c r="A52" s="1"/>
      <c r="B52" s="89"/>
      <c r="C52" s="89"/>
      <c r="D52" s="89"/>
      <c r="E52" s="60" t="s">
        <v>36</v>
      </c>
      <c r="F52" s="60" t="s">
        <v>114</v>
      </c>
      <c r="G52" s="60" t="s">
        <v>82</v>
      </c>
      <c r="H52" s="62"/>
      <c r="I52" s="62"/>
      <c r="J52" s="10" t="str">
        <f t="shared" si="12"/>
        <v>-%</v>
      </c>
      <c r="K52" s="36" t="s">
        <v>115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 customHeight="1">
      <c r="A53" s="1"/>
      <c r="B53" s="89"/>
      <c r="C53" s="89"/>
      <c r="D53" s="89"/>
      <c r="E53" s="60" t="s">
        <v>36</v>
      </c>
      <c r="F53" s="60" t="s">
        <v>118</v>
      </c>
      <c r="G53" s="83" t="s">
        <v>121</v>
      </c>
      <c r="H53" s="62"/>
      <c r="I53" s="62"/>
      <c r="J53" s="10" t="str">
        <f t="shared" si="12"/>
        <v>-%</v>
      </c>
      <c r="K53" s="60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ht="15.75" customHeight="1">
      <c r="A54" s="1"/>
      <c r="B54" s="89"/>
      <c r="C54" s="89"/>
      <c r="D54" s="89"/>
      <c r="E54" s="60" t="s">
        <v>36</v>
      </c>
      <c r="F54" s="60" t="s">
        <v>119</v>
      </c>
      <c r="G54" s="60" t="s">
        <v>122</v>
      </c>
      <c r="H54" s="62"/>
      <c r="I54" s="62"/>
      <c r="J54" s="10" t="str">
        <f t="shared" si="12"/>
        <v>-%</v>
      </c>
      <c r="K54" s="36" t="s">
        <v>115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ht="15.75" customHeight="1">
      <c r="A55" s="1"/>
      <c r="B55" s="89"/>
      <c r="C55" s="89"/>
      <c r="D55" s="90"/>
      <c r="E55" s="110" t="s">
        <v>24</v>
      </c>
      <c r="F55" s="86"/>
      <c r="G55" s="87"/>
      <c r="H55" s="64">
        <f t="shared" ref="H55:I55" si="15">SUM(H51:H53)</f>
        <v>0</v>
      </c>
      <c r="I55" s="64">
        <f t="shared" si="15"/>
        <v>0</v>
      </c>
      <c r="J55" s="14" t="str">
        <f t="shared" si="12"/>
        <v>-%</v>
      </c>
      <c r="K55" s="6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89"/>
      <c r="C56" s="90"/>
      <c r="D56" s="108" t="s">
        <v>57</v>
      </c>
      <c r="E56" s="86"/>
      <c r="F56" s="86"/>
      <c r="G56" s="87"/>
      <c r="H56" s="41">
        <f t="shared" ref="H56:I56" si="16">SUM(H55)</f>
        <v>0</v>
      </c>
      <c r="I56" s="41">
        <f t="shared" si="16"/>
        <v>0</v>
      </c>
      <c r="J56" s="42" t="str">
        <f t="shared" si="12"/>
        <v>-%</v>
      </c>
      <c r="K56" s="4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89"/>
      <c r="C57" s="100" t="s">
        <v>123</v>
      </c>
      <c r="D57" s="100" t="s">
        <v>111</v>
      </c>
      <c r="E57" s="60" t="s">
        <v>25</v>
      </c>
      <c r="F57" s="60" t="s">
        <v>112</v>
      </c>
      <c r="G57" s="60" t="s">
        <v>124</v>
      </c>
      <c r="H57" s="62"/>
      <c r="I57" s="62"/>
      <c r="J57" s="10" t="str">
        <f t="shared" si="12"/>
        <v>-%</v>
      </c>
      <c r="K57" s="6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89"/>
      <c r="C58" s="89"/>
      <c r="D58" s="90"/>
      <c r="E58" s="110" t="s">
        <v>24</v>
      </c>
      <c r="F58" s="86"/>
      <c r="G58" s="87"/>
      <c r="H58" s="64">
        <f t="shared" ref="H58:I58" si="17">SUM(H57)</f>
        <v>0</v>
      </c>
      <c r="I58" s="64">
        <f t="shared" si="17"/>
        <v>0</v>
      </c>
      <c r="J58" s="14" t="str">
        <f t="shared" si="12"/>
        <v>-%</v>
      </c>
      <c r="K58" s="84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ht="15.75" customHeight="1">
      <c r="A59" s="1"/>
      <c r="B59" s="89"/>
      <c r="C59" s="90"/>
      <c r="D59" s="108" t="s">
        <v>57</v>
      </c>
      <c r="E59" s="86"/>
      <c r="F59" s="86"/>
      <c r="G59" s="87"/>
      <c r="H59" s="41">
        <f t="shared" ref="H59:I59" si="18">SUM(H58)</f>
        <v>0</v>
      </c>
      <c r="I59" s="41">
        <f t="shared" si="18"/>
        <v>0</v>
      </c>
      <c r="J59" s="42" t="str">
        <f t="shared" si="12"/>
        <v>-%</v>
      </c>
      <c r="K59" s="4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90"/>
      <c r="C60" s="111" t="s">
        <v>41</v>
      </c>
      <c r="D60" s="86"/>
      <c r="E60" s="86"/>
      <c r="F60" s="86"/>
      <c r="G60" s="87"/>
      <c r="H60" s="67">
        <f t="shared" ref="H60:I60" si="19">SUM(H32, H41, H50, H56, H59)</f>
        <v>380000</v>
      </c>
      <c r="I60" s="67">
        <f t="shared" si="19"/>
        <v>616000</v>
      </c>
      <c r="J60" s="24">
        <f t="shared" si="12"/>
        <v>1.6210526315789473</v>
      </c>
      <c r="K60" s="68" t="s">
        <v>125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7" t="s">
        <v>41</v>
      </c>
      <c r="H65" s="69" t="s">
        <v>83</v>
      </c>
      <c r="I65" s="70" t="s">
        <v>84</v>
      </c>
      <c r="J65" s="71" t="s">
        <v>85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63"/>
      <c r="G66" s="72" t="s">
        <v>0</v>
      </c>
      <c r="H66" s="8">
        <f t="shared" ref="H66:I66" si="20">H23</f>
        <v>2396000</v>
      </c>
      <c r="I66" s="8">
        <f t="shared" si="20"/>
        <v>2550000</v>
      </c>
      <c r="J66" s="10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63"/>
      <c r="G67" s="72" t="s">
        <v>42</v>
      </c>
      <c r="H67" s="8">
        <f t="shared" ref="H67:I67" si="22">H59</f>
        <v>0</v>
      </c>
      <c r="I67" s="8">
        <f t="shared" si="22"/>
        <v>0</v>
      </c>
      <c r="J67" s="10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63"/>
      <c r="G68" s="73" t="s">
        <v>86</v>
      </c>
      <c r="H68" s="74">
        <f t="shared" ref="H68:I68" si="23">H66-H67</f>
        <v>2396000</v>
      </c>
      <c r="I68" s="74">
        <f t="shared" si="23"/>
        <v>2550000</v>
      </c>
      <c r="J68" s="75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63"/>
      <c r="G69" s="63"/>
      <c r="H69" s="63"/>
      <c r="I69" s="6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7" t="s">
        <v>10</v>
      </c>
      <c r="H73" s="69" t="s">
        <v>83</v>
      </c>
      <c r="I73" s="70" t="s">
        <v>84</v>
      </c>
      <c r="J73" s="71" t="s">
        <v>85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72" t="s">
        <v>0</v>
      </c>
      <c r="H74" s="8">
        <f t="shared" ref="H74:I74" si="24">H12</f>
        <v>396000</v>
      </c>
      <c r="I74" s="8">
        <f t="shared" si="24"/>
        <v>550000</v>
      </c>
      <c r="J74" s="76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72" t="s">
        <v>42</v>
      </c>
      <c r="H75" s="8">
        <f>SUMIF(E25:E59, "학생", H25:H59)</f>
        <v>230000</v>
      </c>
      <c r="I75" s="8">
        <f>SUMIF(E25:E59, "학생", I25:I59)</f>
        <v>471000</v>
      </c>
      <c r="J75" s="76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73" t="s">
        <v>86</v>
      </c>
      <c r="H76" s="74">
        <f t="shared" ref="H76:I76" si="26">H74-H75</f>
        <v>166000</v>
      </c>
      <c r="I76" s="74">
        <f t="shared" si="26"/>
        <v>79000</v>
      </c>
      <c r="J76" s="77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7" t="s">
        <v>25</v>
      </c>
      <c r="H78" s="69" t="s">
        <v>83</v>
      </c>
      <c r="I78" s="70" t="s">
        <v>84</v>
      </c>
      <c r="J78" s="71" t="s">
        <v>85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72" t="s">
        <v>0</v>
      </c>
      <c r="H79" s="8">
        <f t="shared" ref="H79:I79" si="27">H18</f>
        <v>1000000</v>
      </c>
      <c r="I79" s="8">
        <f t="shared" si="27"/>
        <v>1000000</v>
      </c>
      <c r="J79" s="10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72" t="s">
        <v>42</v>
      </c>
      <c r="H80" s="8">
        <f>SUMIF(E25:E59, "본회계", H25:H59)</f>
        <v>150000</v>
      </c>
      <c r="I80" s="8">
        <f>SUMIF(E25:E59, "본회계", I25:I59)</f>
        <v>145000</v>
      </c>
      <c r="J80" s="10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73" t="s">
        <v>86</v>
      </c>
      <c r="H81" s="74">
        <f t="shared" ref="H81:I81" si="29">H79-H80</f>
        <v>850000</v>
      </c>
      <c r="I81" s="74">
        <f t="shared" si="29"/>
        <v>855000</v>
      </c>
      <c r="J81" s="75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7" t="s">
        <v>36</v>
      </c>
      <c r="H83" s="69" t="s">
        <v>83</v>
      </c>
      <c r="I83" s="70" t="s">
        <v>84</v>
      </c>
      <c r="J83" s="71" t="s">
        <v>85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72" t="s">
        <v>0</v>
      </c>
      <c r="H84" s="8">
        <f t="shared" ref="H84:I84" si="30">H22</f>
        <v>1000000</v>
      </c>
      <c r="I84" s="8">
        <f t="shared" si="30"/>
        <v>1000000</v>
      </c>
      <c r="J84" s="10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72" t="s">
        <v>42</v>
      </c>
      <c r="H85" s="8">
        <f>SUMIF(E25:E59, "자치", H25:H59)</f>
        <v>0</v>
      </c>
      <c r="I85" s="8">
        <f>SUMIF(E25:E59, "자치", I25:I59)</f>
        <v>0</v>
      </c>
      <c r="J85" s="7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73" t="s">
        <v>86</v>
      </c>
      <c r="H86" s="74">
        <f t="shared" ref="H86:I86" si="32">H84-H85</f>
        <v>1000000</v>
      </c>
      <c r="I86" s="74">
        <f t="shared" si="32"/>
        <v>1000000</v>
      </c>
      <c r="J86" s="75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30:D31"/>
    <mergeCell ref="E31:G31"/>
    <mergeCell ref="C27:C32"/>
    <mergeCell ref="C33:C41"/>
    <mergeCell ref="D33:D36"/>
    <mergeCell ref="E36:G36"/>
    <mergeCell ref="D3:K3"/>
    <mergeCell ref="D5:D23"/>
    <mergeCell ref="E5:E12"/>
    <mergeCell ref="F12:G12"/>
    <mergeCell ref="E13:E18"/>
    <mergeCell ref="F18:G18"/>
    <mergeCell ref="E19:E22"/>
  </mergeCells>
  <phoneticPr fontId="10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정인홍</dc:creator>
  <cp:lastModifiedBy>정인홍</cp:lastModifiedBy>
  <dcterms:created xsi:type="dcterms:W3CDTF">2022-08-21T13:45:08Z</dcterms:created>
  <dcterms:modified xsi:type="dcterms:W3CDTF">2022-10-23T13:48:23Z</dcterms:modified>
</cp:coreProperties>
</file>