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2108\Desktop\"/>
    </mc:Choice>
  </mc:AlternateContent>
  <xr:revisionPtr revIDLastSave="0" documentId="8_{8856435E-CEA4-44F0-AE37-2070C919BDB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중앙회계 지원 대상 기구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4" i="1" l="1"/>
  <c r="J74" i="1" s="1"/>
  <c r="H74" i="1"/>
  <c r="I69" i="1"/>
  <c r="J69" i="1" s="1"/>
  <c r="H69" i="1"/>
  <c r="I64" i="1"/>
  <c r="J64" i="1" s="1"/>
  <c r="H64" i="1"/>
  <c r="I48" i="1"/>
  <c r="J48" i="1" s="1"/>
  <c r="J47" i="1"/>
  <c r="I47" i="1"/>
  <c r="H47" i="1"/>
  <c r="J46" i="1"/>
  <c r="J45" i="1"/>
  <c r="I44" i="1"/>
  <c r="J44" i="1" s="1"/>
  <c r="H44" i="1"/>
  <c r="H48" i="1" s="1"/>
  <c r="J43" i="1"/>
  <c r="J42" i="1"/>
  <c r="J41" i="1"/>
  <c r="J39" i="1"/>
  <c r="J38" i="1"/>
  <c r="J37" i="1"/>
  <c r="J35" i="1"/>
  <c r="I35" i="1"/>
  <c r="H35" i="1"/>
  <c r="J34" i="1"/>
  <c r="J33" i="1"/>
  <c r="J32" i="1"/>
  <c r="I32" i="1"/>
  <c r="H32" i="1"/>
  <c r="J31" i="1"/>
  <c r="J30" i="1"/>
  <c r="I29" i="1"/>
  <c r="J29" i="1" s="1"/>
  <c r="H29" i="1"/>
  <c r="J28" i="1"/>
  <c r="I27" i="1"/>
  <c r="J27" i="1" s="1"/>
  <c r="H27" i="1"/>
  <c r="J26" i="1"/>
  <c r="I25" i="1"/>
  <c r="J25" i="1" s="1"/>
  <c r="H25" i="1"/>
  <c r="J24" i="1"/>
  <c r="I23" i="1"/>
  <c r="J23" i="1" s="1"/>
  <c r="J22" i="1"/>
  <c r="J21" i="1"/>
  <c r="I21" i="1"/>
  <c r="I36" i="1" s="1"/>
  <c r="H21" i="1"/>
  <c r="H36" i="1" s="1"/>
  <c r="H49" i="1" s="1"/>
  <c r="H56" i="1" s="1"/>
  <c r="J20" i="1"/>
  <c r="I15" i="1"/>
  <c r="I73" i="1" s="1"/>
  <c r="H15" i="1"/>
  <c r="H73" i="1" s="1"/>
  <c r="H75" i="1" s="1"/>
  <c r="J14" i="1"/>
  <c r="J13" i="1"/>
  <c r="J12" i="1"/>
  <c r="I12" i="1"/>
  <c r="I68" i="1" s="1"/>
  <c r="H12" i="1"/>
  <c r="H68" i="1" s="1"/>
  <c r="H70" i="1" s="1"/>
  <c r="J11" i="1"/>
  <c r="J10" i="1"/>
  <c r="I9" i="1"/>
  <c r="I63" i="1" s="1"/>
  <c r="H9" i="1"/>
  <c r="H63" i="1" s="1"/>
  <c r="H65" i="1" s="1"/>
  <c r="J8" i="1"/>
  <c r="J7" i="1"/>
  <c r="J6" i="1"/>
  <c r="J5" i="1"/>
  <c r="I65" i="1" l="1"/>
  <c r="J65" i="1" s="1"/>
  <c r="J63" i="1"/>
  <c r="I70" i="1"/>
  <c r="J70" i="1" s="1"/>
  <c r="J68" i="1"/>
  <c r="I49" i="1"/>
  <c r="J36" i="1"/>
  <c r="I75" i="1"/>
  <c r="J73" i="1"/>
  <c r="J15" i="1"/>
  <c r="H16" i="1"/>
  <c r="H55" i="1" s="1"/>
  <c r="H57" i="1" s="1"/>
  <c r="J9" i="1"/>
  <c r="I16" i="1"/>
  <c r="J16" i="1" l="1"/>
  <c r="I55" i="1"/>
  <c r="I56" i="1"/>
  <c r="J56" i="1" s="1"/>
  <c r="J49" i="1"/>
  <c r="J55" i="1" l="1"/>
  <c r="I57" i="1"/>
  <c r="J57" i="1" s="1"/>
</calcChain>
</file>

<file path=xl/sharedStrings.xml><?xml version="1.0" encoding="utf-8"?>
<sst xmlns="http://schemas.openxmlformats.org/spreadsheetml/2006/main" count="154" uniqueCount="86">
  <si>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</si>
  <si>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</si>
  <si>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</si>
  <si>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</si>
  <si>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</si>
  <si>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</si>
  <si>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</si>
  <si>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</si>
  <si>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</si>
  <si>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학생문화공간위원회</t>
  </si>
  <si>
    <t>학생</t>
  </si>
  <si>
    <t>학생회계 이월금</t>
  </si>
  <si>
    <t>AA</t>
  </si>
  <si>
    <t>학생회계 지원금</t>
  </si>
  <si>
    <t>AB</t>
  </si>
  <si>
    <t>*감액*</t>
  </si>
  <si>
    <t>학생회계 예금결산이자</t>
  </si>
  <si>
    <t>AC</t>
  </si>
  <si>
    <t>격려금</t>
  </si>
  <si>
    <t>AD</t>
  </si>
  <si>
    <t>계</t>
  </si>
  <si>
    <t>본회계</t>
  </si>
  <si>
    <t>LT</t>
  </si>
  <si>
    <t>BA</t>
  </si>
  <si>
    <t>신학관 및 미래홀 유지보수 및 비품구입비</t>
  </si>
  <si>
    <t>BB</t>
  </si>
  <si>
    <t>자치</t>
  </si>
  <si>
    <t>자치회계 이월금</t>
  </si>
  <si>
    <t>CA</t>
  </si>
  <si>
    <t>자치회계 예금결산이자</t>
  </si>
  <si>
    <t>CB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</si>
  <si>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</si>
  <si>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</si>
  <si>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</si>
  <si>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</si>
  <si>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</si>
  <si>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</si>
  <si>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</si>
  <si>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>사업국</t>
  </si>
  <si>
    <t>A1</t>
  </si>
  <si>
    <t>회의비</t>
  </si>
  <si>
    <t>B1</t>
  </si>
  <si>
    <t>18명</t>
  </si>
  <si>
    <t>인당 만원으로 감액(공통)</t>
  </si>
  <si>
    <t>C1</t>
  </si>
  <si>
    <t>책다방 유지비</t>
  </si>
  <si>
    <t>책다빙 비품 및 소모성 물품 구입비</t>
  </si>
  <si>
    <t>E1</t>
  </si>
  <si>
    <t>-</t>
  </si>
  <si>
    <t>인스타 팔로우 이벤트</t>
  </si>
  <si>
    <t>이벤트 상품 구입비</t>
  </si>
  <si>
    <t>F1</t>
  </si>
  <si>
    <t>공간위 홈페이지 이스터에그 이벤트</t>
  </si>
  <si>
    <t>G1</t>
  </si>
  <si>
    <t>공유이벤트 상품비</t>
  </si>
  <si>
    <t>G2</t>
  </si>
  <si>
    <t>단체관람행사</t>
  </si>
  <si>
    <t>중간 이벤트 상품비</t>
  </si>
  <si>
    <t>H1</t>
  </si>
  <si>
    <t>행사 비품 구입비</t>
  </si>
  <si>
    <t>H2</t>
  </si>
  <si>
    <t>합계</t>
  </si>
  <si>
    <t>관리국</t>
  </si>
  <si>
    <t>신학관 및 미래홀 유지보수비</t>
  </si>
  <si>
    <t>정수기 유지비</t>
  </si>
  <si>
    <t>I1</t>
  </si>
  <si>
    <t>미확정, 학지팀 연락 요망</t>
  </si>
  <si>
    <t>홈페이지 유지비</t>
  </si>
  <si>
    <t>I2</t>
  </si>
  <si>
    <t>I3</t>
  </si>
  <si>
    <t>예비비</t>
  </si>
  <si>
    <t>I4</t>
  </si>
  <si>
    <t>합주실 용역비</t>
  </si>
  <si>
    <t>I5</t>
  </si>
  <si>
    <t>신학관 수리 및 보수</t>
  </si>
  <si>
    <t>I6</t>
  </si>
  <si>
    <t>비상시 사용 (집행률 예외)</t>
  </si>
  <si>
    <t>대학우 설문조사</t>
  </si>
  <si>
    <t>대학우 설문조사 상품비</t>
  </si>
  <si>
    <t>J1</t>
  </si>
  <si>
    <t>J2</t>
  </si>
  <si>
    <t>전체 대항목 총계</t>
  </si>
  <si>
    <t>전년도</t>
  </si>
  <si>
    <t>당해년도</t>
  </si>
  <si>
    <t>전년도 대비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</si>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</sst>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8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/>
    </xf>
    <xf numFmtId="176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76" fontId="1" fillId="2" borderId="9" xfId="0" applyNumberFormat="1" applyFon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wrapText="1"/>
    </xf>
    <xf numFmtId="176" fontId="0" fillId="0" borderId="4" xfId="0" applyNumberFormat="1" applyBorder="1" applyAlignment="1">
      <alignment horizontal="center" wrapText="1"/>
    </xf>
    <xf numFmtId="10" fontId="0" fillId="4" borderId="0" xfId="0" applyNumberFormat="1" applyFill="1" applyAlignment="1">
      <alignment horizontal="center"/>
    </xf>
    <xf numFmtId="0" fontId="2" fillId="0" borderId="5" xfId="0" applyFont="1" applyBorder="1"/>
    <xf numFmtId="176" fontId="0" fillId="4" borderId="5" xfId="0" applyNumberFormat="1" applyFill="1" applyBorder="1" applyAlignment="1">
      <alignment horizontal="center" vertical="center"/>
    </xf>
    <xf numFmtId="176" fontId="0" fillId="4" borderId="9" xfId="0" applyNumberFormat="1" applyFill="1" applyBorder="1" applyAlignment="1">
      <alignment horizontal="center" vertical="center"/>
    </xf>
    <xf numFmtId="177" fontId="0" fillId="4" borderId="5" xfId="0" applyNumberForma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/>
    </xf>
    <xf numFmtId="176" fontId="4" fillId="4" borderId="9" xfId="0" applyNumberFormat="1" applyFont="1" applyFill="1" applyBorder="1" applyAlignment="1">
      <alignment horizontal="center"/>
    </xf>
    <xf numFmtId="177" fontId="4" fillId="4" borderId="4" xfId="0" applyNumberFormat="1" applyFont="1" applyFill="1" applyBorder="1" applyAlignment="1">
      <alignment horizontal="center"/>
    </xf>
    <xf numFmtId="176" fontId="5" fillId="2" borderId="9" xfId="0" applyNumberFormat="1" applyFont="1" applyFill="1" applyBorder="1" applyAlignment="1">
      <alignment horizontal="center"/>
    </xf>
    <xf numFmtId="10" fontId="5" fillId="2" borderId="9" xfId="0" applyNumberFormat="1" applyFont="1" applyFill="1" applyBorder="1" applyAlignment="1">
      <alignment horizontal="center"/>
    </xf>
    <xf numFmtId="177" fontId="4" fillId="2" borderId="9" xfId="0" applyNumberFormat="1" applyFont="1" applyFill="1" applyBorder="1"/>
    <xf numFmtId="176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wrapText="1"/>
    </xf>
    <xf numFmtId="10" fontId="0" fillId="4" borderId="5" xfId="0" applyNumberForma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176" fontId="4" fillId="0" borderId="5" xfId="0" applyNumberFormat="1" applyFont="1" applyBorder="1" applyAlignment="1">
      <alignment horizontal="center" vertical="center" wrapText="1"/>
    </xf>
    <xf numFmtId="10" fontId="0" fillId="4" borderId="5" xfId="0" applyNumberForma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0" fontId="6" fillId="4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8" fontId="1" fillId="3" borderId="5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ill="1" applyBorder="1" applyAlignment="1">
      <alignment horizontal="center" vertical="center"/>
    </xf>
    <xf numFmtId="10" fontId="0" fillId="8" borderId="5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0" fillId="0" borderId="6" xfId="0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76" fontId="1" fillId="5" borderId="2" xfId="0" applyNumberFormat="1" applyFont="1" applyFill="1" applyBorder="1" applyAlignment="1">
      <alignment horizontal="center" vertical="center"/>
    </xf>
    <xf numFmtId="10" fontId="0" fillId="4" borderId="6" xfId="0" applyNumberForma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/>
    </xf>
    <xf numFmtId="0" fontId="2" fillId="0" borderId="9" xfId="0" applyFont="1" applyBorder="1"/>
    <xf numFmtId="176" fontId="4" fillId="0" borderId="6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0" borderId="6" xfId="0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26"/>
  <sheetViews>
    <sheetView tabSelected="1" topLeftCell="B17" workbookViewId="0">
      <selection activeCell="J35" sqref="J35"/>
    </sheetView>
  </sheetViews>
  <sheetFormatPr defaultColWidth="12.6328125" defaultRowHeight="15.75" customHeight="1" x14ac:dyDescent="0.25"/>
  <cols>
    <col min="4" max="4" width="22.26953125" customWidth="1"/>
    <col min="5" max="5" width="12.90625" customWidth="1"/>
    <col min="6" max="6" width="29.08984375" customWidth="1"/>
    <col min="8" max="8" width="15.453125" customWidth="1"/>
    <col min="9" max="9" width="13.26953125" customWidth="1"/>
    <col min="10" max="10" width="13.08984375" customWidth="1"/>
    <col min="11" max="11" width="20.08984375" customWidth="1"/>
  </cols>
  <sheetData>
    <row r="1" spans="1:2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5">
      <c r="A3" s="1"/>
      <c r="B3" s="1"/>
      <c r="C3" s="2"/>
      <c r="D3" s="64" t="s">
        <v>0</v>
      </c>
      <c r="E3" s="65"/>
      <c r="F3" s="65"/>
      <c r="G3" s="65"/>
      <c r="H3" s="65"/>
      <c r="I3" s="65"/>
      <c r="J3" s="65"/>
      <c r="K3" s="6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5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1"/>
      <c r="B5" s="1"/>
      <c r="C5" s="2"/>
      <c r="D5" s="67" t="s">
        <v>9</v>
      </c>
      <c r="E5" s="67" t="s">
        <v>10</v>
      </c>
      <c r="F5" s="6" t="s">
        <v>11</v>
      </c>
      <c r="G5" s="7" t="s">
        <v>12</v>
      </c>
      <c r="H5" s="8">
        <v>4045685</v>
      </c>
      <c r="I5" s="9">
        <v>2880363</v>
      </c>
      <c r="J5" s="10">
        <f t="shared" ref="J5:J16" si="0">IFERROR(I5/H5,"-%")</f>
        <v>0.71195928501601091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1"/>
      <c r="C6" s="2"/>
      <c r="D6" s="68"/>
      <c r="E6" s="68"/>
      <c r="F6" s="6" t="s">
        <v>13</v>
      </c>
      <c r="G6" s="7" t="s">
        <v>14</v>
      </c>
      <c r="H6" s="8">
        <v>0</v>
      </c>
      <c r="I6" s="9">
        <v>1579637</v>
      </c>
      <c r="J6" s="10" t="str">
        <f t="shared" si="0"/>
        <v>-%</v>
      </c>
      <c r="K6" s="7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1"/>
      <c r="C7" s="2"/>
      <c r="D7" s="68"/>
      <c r="E7" s="68"/>
      <c r="F7" s="6" t="s">
        <v>16</v>
      </c>
      <c r="G7" s="7" t="s">
        <v>17</v>
      </c>
      <c r="H7" s="8">
        <v>1695</v>
      </c>
      <c r="I7" s="9">
        <v>0</v>
      </c>
      <c r="J7" s="10">
        <f t="shared" si="0"/>
        <v>0</v>
      </c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2"/>
      <c r="D8" s="68"/>
      <c r="E8" s="68"/>
      <c r="F8" s="6" t="s">
        <v>18</v>
      </c>
      <c r="G8" s="7" t="s">
        <v>19</v>
      </c>
      <c r="H8" s="8">
        <v>923072</v>
      </c>
      <c r="I8" s="9">
        <v>900000</v>
      </c>
      <c r="J8" s="10">
        <f t="shared" si="0"/>
        <v>0.9750052000277335</v>
      </c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2"/>
      <c r="D9" s="68"/>
      <c r="E9" s="69"/>
      <c r="F9" s="70" t="s">
        <v>20</v>
      </c>
      <c r="G9" s="66"/>
      <c r="H9" s="11">
        <f t="shared" ref="H9:I9" si="1">SUM(H5:H8)</f>
        <v>4970452</v>
      </c>
      <c r="I9" s="12">
        <f t="shared" si="1"/>
        <v>5360000</v>
      </c>
      <c r="J9" s="13">
        <f t="shared" si="0"/>
        <v>1.0783727516129318</v>
      </c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1"/>
      <c r="B10" s="1"/>
      <c r="C10" s="2"/>
      <c r="D10" s="68"/>
      <c r="E10" s="67" t="s">
        <v>21</v>
      </c>
      <c r="F10" s="6" t="s">
        <v>22</v>
      </c>
      <c r="G10" s="7" t="s">
        <v>23</v>
      </c>
      <c r="H10" s="8">
        <v>0</v>
      </c>
      <c r="I10" s="8">
        <v>540000</v>
      </c>
      <c r="J10" s="10" t="str">
        <f t="shared" si="0"/>
        <v>-%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1"/>
      <c r="B11" s="1"/>
      <c r="C11" s="2"/>
      <c r="D11" s="68"/>
      <c r="E11" s="68"/>
      <c r="F11" s="6" t="s">
        <v>24</v>
      </c>
      <c r="G11" s="7" t="s">
        <v>25</v>
      </c>
      <c r="H11" s="8">
        <v>0</v>
      </c>
      <c r="I11" s="8">
        <v>5000000</v>
      </c>
      <c r="J11" s="10" t="str">
        <f t="shared" si="0"/>
        <v>-%</v>
      </c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5">
      <c r="A12" s="1"/>
      <c r="B12" s="1"/>
      <c r="C12" s="2"/>
      <c r="D12" s="68"/>
      <c r="E12" s="69"/>
      <c r="F12" s="70" t="s">
        <v>20</v>
      </c>
      <c r="G12" s="66"/>
      <c r="H12" s="11">
        <f t="shared" ref="H12:I12" si="2">SUM(H10:H11)</f>
        <v>0</v>
      </c>
      <c r="I12" s="11">
        <f t="shared" si="2"/>
        <v>5540000</v>
      </c>
      <c r="J12" s="13" t="str">
        <f t="shared" si="0"/>
        <v>-%</v>
      </c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1"/>
      <c r="B13" s="1"/>
      <c r="C13" s="2"/>
      <c r="D13" s="68"/>
      <c r="E13" s="67" t="s">
        <v>26</v>
      </c>
      <c r="F13" s="6" t="s">
        <v>27</v>
      </c>
      <c r="G13" s="7" t="s">
        <v>28</v>
      </c>
      <c r="H13" s="8">
        <v>4310032</v>
      </c>
      <c r="I13" s="9">
        <v>3554716</v>
      </c>
      <c r="J13" s="10">
        <f t="shared" si="0"/>
        <v>0.82475396934407907</v>
      </c>
      <c r="K13" s="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5">
      <c r="A14" s="1"/>
      <c r="B14" s="1"/>
      <c r="C14" s="2"/>
      <c r="D14" s="68"/>
      <c r="E14" s="68"/>
      <c r="F14" s="6" t="s">
        <v>29</v>
      </c>
      <c r="G14" s="7" t="s">
        <v>30</v>
      </c>
      <c r="H14" s="8">
        <v>3650</v>
      </c>
      <c r="I14" s="9">
        <v>0</v>
      </c>
      <c r="J14" s="10">
        <f t="shared" si="0"/>
        <v>0</v>
      </c>
      <c r="K14" s="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5">
      <c r="A15" s="1"/>
      <c r="B15" s="1"/>
      <c r="C15" s="2"/>
      <c r="D15" s="68"/>
      <c r="E15" s="69"/>
      <c r="F15" s="70" t="s">
        <v>20</v>
      </c>
      <c r="G15" s="66"/>
      <c r="H15" s="11">
        <f t="shared" ref="H15:I15" si="3">SUM(H13:H14)</f>
        <v>4313682</v>
      </c>
      <c r="I15" s="11">
        <f t="shared" si="3"/>
        <v>3554716</v>
      </c>
      <c r="J15" s="13">
        <f t="shared" si="0"/>
        <v>0.82405610798385232</v>
      </c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3">
      <c r="A16" s="1"/>
      <c r="B16" s="1"/>
      <c r="C16" s="2"/>
      <c r="D16" s="69"/>
      <c r="E16" s="75" t="s">
        <v>31</v>
      </c>
      <c r="F16" s="65"/>
      <c r="G16" s="66"/>
      <c r="H16" s="15">
        <f t="shared" ref="H16:I16" si="4">SUM(H9,H12,H15)</f>
        <v>9284134</v>
      </c>
      <c r="I16" s="16">
        <f t="shared" si="4"/>
        <v>14454716</v>
      </c>
      <c r="J16" s="17">
        <f t="shared" si="0"/>
        <v>1.5569266880465102</v>
      </c>
      <c r="K16" s="1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5">
      <c r="A17" s="1"/>
      <c r="B17" s="1"/>
      <c r="C17" s="1"/>
      <c r="D17" s="1"/>
      <c r="E17" s="1"/>
      <c r="F17" s="1"/>
      <c r="G17" s="1"/>
      <c r="H17" s="19"/>
      <c r="I17" s="2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5">
      <c r="A18" s="1"/>
      <c r="B18" s="76" t="s">
        <v>32</v>
      </c>
      <c r="C18" s="65"/>
      <c r="D18" s="65"/>
      <c r="E18" s="65"/>
      <c r="F18" s="65"/>
      <c r="G18" s="65"/>
      <c r="H18" s="65"/>
      <c r="I18" s="65"/>
      <c r="J18" s="65"/>
      <c r="K18" s="6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5">
      <c r="A19" s="1"/>
      <c r="B19" s="21" t="s">
        <v>1</v>
      </c>
      <c r="C19" s="22" t="s">
        <v>33</v>
      </c>
      <c r="D19" s="22" t="s">
        <v>34</v>
      </c>
      <c r="E19" s="22" t="s">
        <v>2</v>
      </c>
      <c r="F19" s="22" t="s">
        <v>35</v>
      </c>
      <c r="G19" s="23" t="s">
        <v>4</v>
      </c>
      <c r="H19" s="23" t="s">
        <v>5</v>
      </c>
      <c r="I19" s="23" t="s">
        <v>36</v>
      </c>
      <c r="J19" s="24" t="s">
        <v>7</v>
      </c>
      <c r="K19" s="25" t="s">
        <v>37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5" x14ac:dyDescent="0.25">
      <c r="A20" s="1"/>
      <c r="B20" s="81" t="s">
        <v>9</v>
      </c>
      <c r="C20" s="71" t="s">
        <v>38</v>
      </c>
      <c r="D20" s="71" t="s">
        <v>22</v>
      </c>
      <c r="E20" s="26" t="s">
        <v>21</v>
      </c>
      <c r="F20" s="26" t="s">
        <v>22</v>
      </c>
      <c r="G20" s="26" t="s">
        <v>39</v>
      </c>
      <c r="H20" s="26">
        <v>0</v>
      </c>
      <c r="I20" s="26">
        <v>540000</v>
      </c>
      <c r="J20" s="10" t="str">
        <f t="shared" ref="J20:J31" si="5">IFERROR(I20/H20,"-%")</f>
        <v>-%</v>
      </c>
      <c r="K20" s="2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" x14ac:dyDescent="0.25">
      <c r="A21" s="1"/>
      <c r="B21" s="68"/>
      <c r="C21" s="68"/>
      <c r="D21" s="69"/>
      <c r="E21" s="77" t="s">
        <v>20</v>
      </c>
      <c r="F21" s="78"/>
      <c r="G21" s="78"/>
      <c r="H21" s="11">
        <f t="shared" ref="H21:I21" si="6">SUM(H20)</f>
        <v>0</v>
      </c>
      <c r="I21" s="28">
        <f t="shared" si="6"/>
        <v>540000</v>
      </c>
      <c r="J21" s="13" t="str">
        <f t="shared" si="5"/>
        <v>-%</v>
      </c>
      <c r="K21" s="2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5" x14ac:dyDescent="0.25">
      <c r="A22" s="1"/>
      <c r="B22" s="68"/>
      <c r="C22" s="68"/>
      <c r="D22" s="71" t="s">
        <v>40</v>
      </c>
      <c r="E22" s="26" t="s">
        <v>10</v>
      </c>
      <c r="F22" s="26" t="s">
        <v>40</v>
      </c>
      <c r="G22" s="26" t="s">
        <v>41</v>
      </c>
      <c r="H22" s="26">
        <v>0</v>
      </c>
      <c r="I22" s="26">
        <v>180000</v>
      </c>
      <c r="J22" s="10" t="str">
        <f t="shared" si="5"/>
        <v>-%</v>
      </c>
      <c r="K22" s="7" t="s">
        <v>42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" x14ac:dyDescent="0.25">
      <c r="A23" s="1"/>
      <c r="B23" s="68"/>
      <c r="C23" s="68"/>
      <c r="D23" s="69"/>
      <c r="E23" s="72" t="s">
        <v>20</v>
      </c>
      <c r="F23" s="65"/>
      <c r="G23" s="66"/>
      <c r="H23" s="28">
        <v>0</v>
      </c>
      <c r="I23" s="28">
        <f>SUM(I22)</f>
        <v>180000</v>
      </c>
      <c r="J23" s="13" t="str">
        <f t="shared" si="5"/>
        <v>-%</v>
      </c>
      <c r="K23" s="14" t="s">
        <v>43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5" x14ac:dyDescent="0.25">
      <c r="A24" s="1"/>
      <c r="B24" s="68"/>
      <c r="C24" s="68"/>
      <c r="D24" s="71" t="s">
        <v>18</v>
      </c>
      <c r="E24" s="26" t="s">
        <v>10</v>
      </c>
      <c r="F24" s="26" t="s">
        <v>18</v>
      </c>
      <c r="G24" s="26" t="s">
        <v>44</v>
      </c>
      <c r="H24" s="26">
        <v>888888</v>
      </c>
      <c r="I24" s="26">
        <v>900000</v>
      </c>
      <c r="J24" s="10">
        <f t="shared" si="5"/>
        <v>1.0125010125010125</v>
      </c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" x14ac:dyDescent="0.25">
      <c r="A25" s="1"/>
      <c r="B25" s="68"/>
      <c r="C25" s="68"/>
      <c r="D25" s="69"/>
      <c r="E25" s="72" t="s">
        <v>20</v>
      </c>
      <c r="F25" s="65"/>
      <c r="G25" s="66"/>
      <c r="H25" s="28">
        <f>H24</f>
        <v>888888</v>
      </c>
      <c r="I25" s="28">
        <f>SUM(I24)</f>
        <v>900000</v>
      </c>
      <c r="J25" s="13">
        <f t="shared" si="5"/>
        <v>1.0125010125010125</v>
      </c>
      <c r="K25" s="2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5" x14ac:dyDescent="0.25">
      <c r="A26" s="1"/>
      <c r="B26" s="68"/>
      <c r="C26" s="68"/>
      <c r="D26" s="73" t="s">
        <v>45</v>
      </c>
      <c r="E26" s="30" t="s">
        <v>26</v>
      </c>
      <c r="F26" s="31" t="s">
        <v>46</v>
      </c>
      <c r="G26" s="31" t="s">
        <v>47</v>
      </c>
      <c r="H26" s="26">
        <v>170340</v>
      </c>
      <c r="I26" s="26" t="s">
        <v>48</v>
      </c>
      <c r="J26" s="32" t="str">
        <f t="shared" si="5"/>
        <v>-%</v>
      </c>
      <c r="K26" s="3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" x14ac:dyDescent="0.25">
      <c r="A27" s="1"/>
      <c r="B27" s="68"/>
      <c r="C27" s="68"/>
      <c r="D27" s="69"/>
      <c r="E27" s="72" t="s">
        <v>20</v>
      </c>
      <c r="F27" s="65"/>
      <c r="G27" s="66"/>
      <c r="H27" s="28">
        <f t="shared" ref="H27:I27" si="7">SUM(H26)</f>
        <v>170340</v>
      </c>
      <c r="I27" s="28">
        <f t="shared" si="7"/>
        <v>0</v>
      </c>
      <c r="J27" s="13">
        <f t="shared" si="5"/>
        <v>0</v>
      </c>
      <c r="K27" s="2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5" x14ac:dyDescent="0.25">
      <c r="A28" s="1"/>
      <c r="B28" s="68"/>
      <c r="C28" s="68"/>
      <c r="D28" s="73" t="s">
        <v>49</v>
      </c>
      <c r="E28" s="30" t="s">
        <v>10</v>
      </c>
      <c r="F28" s="31" t="s">
        <v>50</v>
      </c>
      <c r="G28" s="31" t="s">
        <v>51</v>
      </c>
      <c r="H28" s="26">
        <v>0</v>
      </c>
      <c r="I28" s="26">
        <v>250000</v>
      </c>
      <c r="J28" s="10" t="str">
        <f t="shared" si="5"/>
        <v>-%</v>
      </c>
      <c r="K28" s="3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" x14ac:dyDescent="0.25">
      <c r="A29" s="1"/>
      <c r="B29" s="68"/>
      <c r="C29" s="68"/>
      <c r="D29" s="69"/>
      <c r="E29" s="72" t="s">
        <v>20</v>
      </c>
      <c r="F29" s="65"/>
      <c r="G29" s="66"/>
      <c r="H29" s="28">
        <f t="shared" ref="H29:I29" si="8">SUM(H28)</f>
        <v>0</v>
      </c>
      <c r="I29" s="28">
        <f t="shared" si="8"/>
        <v>250000</v>
      </c>
      <c r="J29" s="13" t="str">
        <f t="shared" si="5"/>
        <v>-%</v>
      </c>
      <c r="K29" s="2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5" x14ac:dyDescent="0.25">
      <c r="A30" s="1"/>
      <c r="B30" s="68"/>
      <c r="C30" s="68"/>
      <c r="D30" s="74" t="s">
        <v>52</v>
      </c>
      <c r="E30" s="34" t="s">
        <v>10</v>
      </c>
      <c r="F30" s="34" t="s">
        <v>50</v>
      </c>
      <c r="G30" s="34" t="s">
        <v>53</v>
      </c>
      <c r="H30" s="35">
        <v>0</v>
      </c>
      <c r="I30" s="35">
        <v>350000</v>
      </c>
      <c r="J30" s="10" t="str">
        <f t="shared" si="5"/>
        <v>-%</v>
      </c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5" x14ac:dyDescent="0.25">
      <c r="A31" s="1"/>
      <c r="B31" s="68"/>
      <c r="C31" s="68"/>
      <c r="D31" s="68"/>
      <c r="E31" s="34" t="s">
        <v>10</v>
      </c>
      <c r="F31" s="34" t="s">
        <v>54</v>
      </c>
      <c r="G31" s="34" t="s">
        <v>55</v>
      </c>
      <c r="H31" s="35">
        <v>0</v>
      </c>
      <c r="I31" s="35">
        <v>60000</v>
      </c>
      <c r="J31" s="10" t="str">
        <f t="shared" si="5"/>
        <v>-%</v>
      </c>
      <c r="K31" s="3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" x14ac:dyDescent="0.25">
      <c r="A32" s="1"/>
      <c r="B32" s="68"/>
      <c r="C32" s="68"/>
      <c r="D32" s="69"/>
      <c r="E32" s="72" t="s">
        <v>20</v>
      </c>
      <c r="F32" s="65"/>
      <c r="G32" s="66"/>
      <c r="H32" s="28">
        <f>SUM(H31)</f>
        <v>0</v>
      </c>
      <c r="I32" s="28">
        <f>SUM(I30:I31)</f>
        <v>410000</v>
      </c>
      <c r="J32" s="13" t="str">
        <f>IFERROR(I31/H31,"-%")</f>
        <v>-%</v>
      </c>
      <c r="K32" s="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5" x14ac:dyDescent="0.25">
      <c r="A33" s="1"/>
      <c r="B33" s="68"/>
      <c r="C33" s="68"/>
      <c r="D33" s="82" t="s">
        <v>56</v>
      </c>
      <c r="E33" s="37" t="s">
        <v>10</v>
      </c>
      <c r="F33" s="37" t="s">
        <v>57</v>
      </c>
      <c r="G33" s="37" t="s">
        <v>58</v>
      </c>
      <c r="H33" s="38">
        <v>0</v>
      </c>
      <c r="I33" s="38">
        <v>100000</v>
      </c>
      <c r="J33" s="10" t="str">
        <f t="shared" ref="J33:J34" si="9">IFERROR(I33/H33,"-%")</f>
        <v>-%</v>
      </c>
      <c r="K33" s="3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5" x14ac:dyDescent="0.25">
      <c r="A34" s="1"/>
      <c r="B34" s="68"/>
      <c r="C34" s="68"/>
      <c r="D34" s="68"/>
      <c r="E34" s="37" t="s">
        <v>10</v>
      </c>
      <c r="F34" s="37" t="s">
        <v>59</v>
      </c>
      <c r="G34" s="37" t="s">
        <v>60</v>
      </c>
      <c r="H34" s="37">
        <v>0</v>
      </c>
      <c r="I34" s="37">
        <v>350000</v>
      </c>
      <c r="J34" s="10" t="str">
        <f t="shared" si="9"/>
        <v>-%</v>
      </c>
      <c r="K34" s="3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" x14ac:dyDescent="0.3">
      <c r="A35" s="1"/>
      <c r="B35" s="68"/>
      <c r="C35" s="68"/>
      <c r="D35" s="69"/>
      <c r="E35" s="83" t="s">
        <v>20</v>
      </c>
      <c r="F35" s="78"/>
      <c r="G35" s="84"/>
      <c r="H35" s="40">
        <f>SUM(H34)</f>
        <v>0</v>
      </c>
      <c r="I35" s="40">
        <f>SUM(I33:I34)</f>
        <v>450000</v>
      </c>
      <c r="J35" s="41" t="str">
        <f>IFERROR(I31/H31,"-%")</f>
        <v>-%</v>
      </c>
      <c r="K35" s="4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" x14ac:dyDescent="0.25">
      <c r="A36" s="1"/>
      <c r="B36" s="68"/>
      <c r="C36" s="69"/>
      <c r="D36" s="79" t="s">
        <v>61</v>
      </c>
      <c r="E36" s="65"/>
      <c r="F36" s="65"/>
      <c r="G36" s="66"/>
      <c r="H36" s="43">
        <f t="shared" ref="H36:I36" si="10">SUM(H21,H23,H25,H27,H29,H32,H35)</f>
        <v>1059228</v>
      </c>
      <c r="I36" s="43">
        <f t="shared" si="10"/>
        <v>2730000</v>
      </c>
      <c r="J36" s="44">
        <f t="shared" ref="J36:J39" si="11">IFERROR(I36/H36,"-%")</f>
        <v>2.5773487860970441</v>
      </c>
      <c r="K36" s="4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5" x14ac:dyDescent="0.25">
      <c r="A37" s="1"/>
      <c r="B37" s="68"/>
      <c r="C37" s="71" t="s">
        <v>62</v>
      </c>
      <c r="D37" s="71" t="s">
        <v>63</v>
      </c>
      <c r="E37" s="46" t="s">
        <v>10</v>
      </c>
      <c r="F37" s="46" t="s">
        <v>64</v>
      </c>
      <c r="G37" s="8" t="s">
        <v>65</v>
      </c>
      <c r="H37" s="26">
        <v>0</v>
      </c>
      <c r="I37" s="26">
        <v>0</v>
      </c>
      <c r="J37" s="47" t="str">
        <f t="shared" si="11"/>
        <v>-%</v>
      </c>
      <c r="K37" s="48" t="s">
        <v>66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5" x14ac:dyDescent="0.25">
      <c r="A38" s="1"/>
      <c r="B38" s="68"/>
      <c r="C38" s="68"/>
      <c r="D38" s="68"/>
      <c r="E38" s="46" t="s">
        <v>10</v>
      </c>
      <c r="F38" s="46" t="s">
        <v>67</v>
      </c>
      <c r="G38" s="8" t="s">
        <v>68</v>
      </c>
      <c r="H38" s="8">
        <v>104574</v>
      </c>
      <c r="I38" s="8">
        <v>1000000</v>
      </c>
      <c r="J38" s="47">
        <f t="shared" si="11"/>
        <v>9.5626063839960214</v>
      </c>
      <c r="K38" s="4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5" x14ac:dyDescent="0.25">
      <c r="A39" s="1"/>
      <c r="B39" s="68"/>
      <c r="C39" s="68"/>
      <c r="D39" s="68"/>
      <c r="E39" s="85" t="s">
        <v>21</v>
      </c>
      <c r="F39" s="85" t="s">
        <v>24</v>
      </c>
      <c r="G39" s="71" t="s">
        <v>69</v>
      </c>
      <c r="H39" s="71">
        <v>0</v>
      </c>
      <c r="I39" s="71">
        <v>5000000</v>
      </c>
      <c r="J39" s="80" t="str">
        <f t="shared" si="11"/>
        <v>-%</v>
      </c>
      <c r="K39" s="8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5" x14ac:dyDescent="0.25">
      <c r="A40" s="1"/>
      <c r="B40" s="68"/>
      <c r="C40" s="68"/>
      <c r="D40" s="68"/>
      <c r="E40" s="69"/>
      <c r="F40" s="69"/>
      <c r="G40" s="69"/>
      <c r="H40" s="69"/>
      <c r="I40" s="69"/>
      <c r="J40" s="69"/>
      <c r="K40" s="6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5" x14ac:dyDescent="0.25">
      <c r="A41" s="1"/>
      <c r="B41" s="68"/>
      <c r="C41" s="68"/>
      <c r="D41" s="68"/>
      <c r="E41" s="49" t="s">
        <v>10</v>
      </c>
      <c r="F41" s="49" t="s">
        <v>70</v>
      </c>
      <c r="G41" s="8" t="s">
        <v>71</v>
      </c>
      <c r="H41" s="8">
        <v>50000</v>
      </c>
      <c r="I41" s="8">
        <v>100000</v>
      </c>
      <c r="J41" s="50">
        <f t="shared" ref="J41:J49" si="12">IFERROR(I41/H41,"-%")</f>
        <v>2</v>
      </c>
      <c r="K41" s="4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5" x14ac:dyDescent="0.25">
      <c r="A42" s="1"/>
      <c r="B42" s="68"/>
      <c r="C42" s="68"/>
      <c r="D42" s="68"/>
      <c r="E42" s="46" t="s">
        <v>10</v>
      </c>
      <c r="F42" s="46" t="s">
        <v>72</v>
      </c>
      <c r="G42" s="8" t="s">
        <v>73</v>
      </c>
      <c r="H42" s="8">
        <v>120000</v>
      </c>
      <c r="I42" s="8">
        <v>120000</v>
      </c>
      <c r="J42" s="47">
        <f t="shared" si="12"/>
        <v>1</v>
      </c>
      <c r="K42" s="4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5" x14ac:dyDescent="0.25">
      <c r="A43" s="1"/>
      <c r="B43" s="68"/>
      <c r="C43" s="68"/>
      <c r="D43" s="68"/>
      <c r="E43" s="46" t="s">
        <v>10</v>
      </c>
      <c r="F43" s="46" t="s">
        <v>74</v>
      </c>
      <c r="G43" s="8" t="s">
        <v>75</v>
      </c>
      <c r="H43" s="8">
        <v>0</v>
      </c>
      <c r="I43" s="8">
        <v>1500000</v>
      </c>
      <c r="J43" s="47" t="str">
        <f t="shared" si="12"/>
        <v>-%</v>
      </c>
      <c r="K43" s="48" t="s">
        <v>76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" x14ac:dyDescent="0.25">
      <c r="A44" s="1"/>
      <c r="B44" s="68"/>
      <c r="C44" s="68"/>
      <c r="D44" s="69"/>
      <c r="E44" s="72" t="s">
        <v>20</v>
      </c>
      <c r="F44" s="65"/>
      <c r="G44" s="66"/>
      <c r="H44" s="11">
        <f t="shared" ref="H44:I44" si="13">SUM(H37:H43)</f>
        <v>274574</v>
      </c>
      <c r="I44" s="11">
        <f t="shared" si="13"/>
        <v>7720000</v>
      </c>
      <c r="J44" s="13">
        <f t="shared" si="12"/>
        <v>28.11628194949267</v>
      </c>
      <c r="K44" s="5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4" x14ac:dyDescent="0.3">
      <c r="A45" s="1"/>
      <c r="B45" s="68"/>
      <c r="C45" s="68"/>
      <c r="D45" s="74" t="s">
        <v>77</v>
      </c>
      <c r="E45" s="35" t="s">
        <v>10</v>
      </c>
      <c r="F45" s="34" t="s">
        <v>78</v>
      </c>
      <c r="G45" s="35" t="s">
        <v>79</v>
      </c>
      <c r="H45" s="35">
        <v>0</v>
      </c>
      <c r="I45" s="35">
        <v>300000</v>
      </c>
      <c r="J45" s="52" t="str">
        <f t="shared" si="12"/>
        <v>-%</v>
      </c>
      <c r="K45" s="4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4" x14ac:dyDescent="0.3">
      <c r="A46" s="1"/>
      <c r="B46" s="68"/>
      <c r="C46" s="68"/>
      <c r="D46" s="68"/>
      <c r="E46" s="34" t="s">
        <v>10</v>
      </c>
      <c r="F46" s="34" t="s">
        <v>54</v>
      </c>
      <c r="G46" s="35" t="s">
        <v>80</v>
      </c>
      <c r="H46" s="35">
        <v>0</v>
      </c>
      <c r="I46" s="35">
        <v>150000</v>
      </c>
      <c r="J46" s="52" t="str">
        <f t="shared" si="12"/>
        <v>-%</v>
      </c>
      <c r="K46" s="4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" x14ac:dyDescent="0.25">
      <c r="A47" s="1"/>
      <c r="B47" s="68"/>
      <c r="C47" s="68"/>
      <c r="D47" s="69"/>
      <c r="E47" s="72" t="s">
        <v>20</v>
      </c>
      <c r="F47" s="65"/>
      <c r="G47" s="66"/>
      <c r="H47" s="28">
        <f t="shared" ref="H47:I47" si="14">SUM(H45:H46)</f>
        <v>0</v>
      </c>
      <c r="I47" s="28">
        <f t="shared" si="14"/>
        <v>450000</v>
      </c>
      <c r="J47" s="13" t="str">
        <f t="shared" si="12"/>
        <v>-%</v>
      </c>
      <c r="K47" s="4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" x14ac:dyDescent="0.25">
      <c r="A48" s="1"/>
      <c r="B48" s="68"/>
      <c r="C48" s="69"/>
      <c r="D48" s="79" t="s">
        <v>61</v>
      </c>
      <c r="E48" s="65"/>
      <c r="F48" s="65"/>
      <c r="G48" s="66"/>
      <c r="H48" s="43">
        <f t="shared" ref="H48:I48" si="15">SUM(H44,H47)</f>
        <v>274574</v>
      </c>
      <c r="I48" s="43">
        <f t="shared" si="15"/>
        <v>8170000</v>
      </c>
      <c r="J48" s="44">
        <f t="shared" si="12"/>
        <v>29.755184394735117</v>
      </c>
      <c r="K48" s="45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1:29" ht="13" x14ac:dyDescent="0.3">
      <c r="A49" s="1"/>
      <c r="B49" s="69"/>
      <c r="C49" s="86" t="s">
        <v>31</v>
      </c>
      <c r="D49" s="65"/>
      <c r="E49" s="65"/>
      <c r="F49" s="65"/>
      <c r="G49" s="66"/>
      <c r="H49" s="54">
        <f t="shared" ref="H49:I49" si="16">SUM(H36,H48)</f>
        <v>1333802</v>
      </c>
      <c r="I49" s="54">
        <f t="shared" si="16"/>
        <v>10900000</v>
      </c>
      <c r="J49" s="17">
        <f t="shared" si="12"/>
        <v>8.1721274971847393</v>
      </c>
      <c r="K49" s="55" t="s">
        <v>81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" x14ac:dyDescent="0.25">
      <c r="A54" s="1"/>
      <c r="B54" s="1"/>
      <c r="C54" s="1"/>
      <c r="D54" s="1"/>
      <c r="E54" s="1"/>
      <c r="F54" s="1"/>
      <c r="G54" s="7" t="s">
        <v>31</v>
      </c>
      <c r="H54" s="56" t="s">
        <v>82</v>
      </c>
      <c r="I54" s="57" t="s">
        <v>83</v>
      </c>
      <c r="J54" s="58" t="s">
        <v>84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" x14ac:dyDescent="0.25">
      <c r="A55" s="1"/>
      <c r="B55" s="1"/>
      <c r="C55" s="1"/>
      <c r="D55" s="1"/>
      <c r="E55" s="1"/>
      <c r="F55" s="53"/>
      <c r="G55" s="59" t="s">
        <v>0</v>
      </c>
      <c r="H55" s="8">
        <f t="shared" ref="H55:I55" si="17">H16</f>
        <v>9284134</v>
      </c>
      <c r="I55" s="8">
        <f t="shared" si="17"/>
        <v>14454716</v>
      </c>
      <c r="J55" s="10">
        <f t="shared" ref="J55:J57" si="18">IFERROR(I55/H55,"-%")</f>
        <v>1.5569266880465102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" x14ac:dyDescent="0.25">
      <c r="A56" s="1"/>
      <c r="B56" s="1"/>
      <c r="C56" s="1"/>
      <c r="D56" s="1"/>
      <c r="E56" s="1"/>
      <c r="F56" s="53"/>
      <c r="G56" s="59" t="s">
        <v>32</v>
      </c>
      <c r="H56" s="8">
        <f t="shared" ref="H56:I56" si="19">H49</f>
        <v>1333802</v>
      </c>
      <c r="I56" s="8">
        <f t="shared" si="19"/>
        <v>10900000</v>
      </c>
      <c r="J56" s="10">
        <f t="shared" si="18"/>
        <v>8.1721274971847393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" x14ac:dyDescent="0.25">
      <c r="A57" s="1"/>
      <c r="B57" s="1"/>
      <c r="C57" s="1"/>
      <c r="D57" s="1"/>
      <c r="E57" s="1"/>
      <c r="F57" s="53"/>
      <c r="G57" s="60" t="s">
        <v>85</v>
      </c>
      <c r="H57" s="61">
        <f t="shared" ref="H57:I57" si="20">H55-H56</f>
        <v>7950332</v>
      </c>
      <c r="I57" s="61">
        <f t="shared" si="20"/>
        <v>3554716</v>
      </c>
      <c r="J57" s="62">
        <f t="shared" si="18"/>
        <v>0.44711541606061234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5" x14ac:dyDescent="0.25">
      <c r="A58" s="1"/>
      <c r="B58" s="1"/>
      <c r="C58" s="1"/>
      <c r="D58" s="1"/>
      <c r="E58" s="1"/>
      <c r="F58" s="53"/>
      <c r="G58" s="53"/>
      <c r="H58" s="53"/>
      <c r="I58" s="5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" x14ac:dyDescent="0.25">
      <c r="A62" s="1"/>
      <c r="B62" s="1"/>
      <c r="C62" s="1"/>
      <c r="D62" s="1"/>
      <c r="E62" s="1"/>
      <c r="F62" s="1"/>
      <c r="G62" s="7" t="s">
        <v>10</v>
      </c>
      <c r="H62" s="56" t="s">
        <v>82</v>
      </c>
      <c r="I62" s="57" t="s">
        <v>83</v>
      </c>
      <c r="J62" s="58" t="s">
        <v>84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" x14ac:dyDescent="0.25">
      <c r="A63" s="1"/>
      <c r="B63" s="1"/>
      <c r="C63" s="1"/>
      <c r="D63" s="1"/>
      <c r="E63" s="1"/>
      <c r="F63" s="1"/>
      <c r="G63" s="59" t="s">
        <v>0</v>
      </c>
      <c r="H63" s="8">
        <f t="shared" ref="H63:I63" si="21">H9</f>
        <v>4970452</v>
      </c>
      <c r="I63" s="8">
        <f t="shared" si="21"/>
        <v>5360000</v>
      </c>
      <c r="J63" s="47">
        <f t="shared" ref="J63:J64" si="22">IFERROR(I63/H63,"-%")</f>
        <v>1.0783727516129318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" x14ac:dyDescent="0.25">
      <c r="A64" s="1"/>
      <c r="B64" s="1"/>
      <c r="C64" s="1"/>
      <c r="D64" s="1"/>
      <c r="E64" s="1"/>
      <c r="F64" s="1"/>
      <c r="G64" s="59" t="s">
        <v>32</v>
      </c>
      <c r="H64" s="8">
        <f>SUMIF(E18:E48, "학생", H18:H48)</f>
        <v>1163462</v>
      </c>
      <c r="I64" s="8">
        <f>SUMIF(E18:E48, "학생", I18:I48)</f>
        <v>5360000</v>
      </c>
      <c r="J64" s="47">
        <f t="shared" si="22"/>
        <v>4.6069403212137567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" x14ac:dyDescent="0.25">
      <c r="A65" s="1"/>
      <c r="B65" s="1"/>
      <c r="C65" s="1"/>
      <c r="D65" s="1"/>
      <c r="E65" s="1"/>
      <c r="F65" s="1"/>
      <c r="G65" s="60" t="s">
        <v>85</v>
      </c>
      <c r="H65" s="61">
        <f t="shared" ref="H65:I65" si="23">H63-H64</f>
        <v>3806990</v>
      </c>
      <c r="I65" s="61">
        <f t="shared" si="23"/>
        <v>0</v>
      </c>
      <c r="J65" s="63">
        <f>IFERROR(I65/H65, "%")</f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" x14ac:dyDescent="0.25">
      <c r="A67" s="1"/>
      <c r="B67" s="1"/>
      <c r="C67" s="1"/>
      <c r="D67" s="1"/>
      <c r="E67" s="1"/>
      <c r="F67" s="1"/>
      <c r="G67" s="7" t="s">
        <v>21</v>
      </c>
      <c r="H67" s="56" t="s">
        <v>82</v>
      </c>
      <c r="I67" s="57" t="s">
        <v>83</v>
      </c>
      <c r="J67" s="58" t="s">
        <v>84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" x14ac:dyDescent="0.25">
      <c r="A68" s="1"/>
      <c r="B68" s="1"/>
      <c r="C68" s="1"/>
      <c r="D68" s="1"/>
      <c r="E68" s="1"/>
      <c r="F68" s="1"/>
      <c r="G68" s="59" t="s">
        <v>0</v>
      </c>
      <c r="H68" s="8">
        <f t="shared" ref="H68:I68" si="24">H12</f>
        <v>0</v>
      </c>
      <c r="I68" s="8">
        <f t="shared" si="24"/>
        <v>5540000</v>
      </c>
      <c r="J68" s="10" t="str">
        <f t="shared" ref="J68:J70" si="25">IFERROR(I68/H68,"-%")</f>
        <v>-%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" x14ac:dyDescent="0.25">
      <c r="A69" s="1"/>
      <c r="B69" s="1"/>
      <c r="C69" s="1"/>
      <c r="D69" s="1"/>
      <c r="E69" s="1"/>
      <c r="F69" s="1"/>
      <c r="G69" s="59" t="s">
        <v>32</v>
      </c>
      <c r="H69" s="8">
        <f>SUMIF(E18:E48, "본회계", H18:H48)</f>
        <v>0</v>
      </c>
      <c r="I69" s="8">
        <f>SUMIF(E18:E48, "본회계", I18:I48)</f>
        <v>5540000</v>
      </c>
      <c r="J69" s="10" t="str">
        <f t="shared" si="25"/>
        <v>-%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" x14ac:dyDescent="0.25">
      <c r="A70" s="1"/>
      <c r="B70" s="1"/>
      <c r="C70" s="1"/>
      <c r="D70" s="1"/>
      <c r="E70" s="1"/>
      <c r="F70" s="1"/>
      <c r="G70" s="60" t="s">
        <v>85</v>
      </c>
      <c r="H70" s="61">
        <f t="shared" ref="H70:I70" si="26">H68-H69</f>
        <v>0</v>
      </c>
      <c r="I70" s="61">
        <f t="shared" si="26"/>
        <v>0</v>
      </c>
      <c r="J70" s="62" t="str">
        <f t="shared" si="25"/>
        <v>-%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" x14ac:dyDescent="0.25">
      <c r="A72" s="1"/>
      <c r="B72" s="1"/>
      <c r="C72" s="1"/>
      <c r="D72" s="1"/>
      <c r="E72" s="1"/>
      <c r="F72" s="1"/>
      <c r="G72" s="7" t="s">
        <v>26</v>
      </c>
      <c r="H72" s="56" t="s">
        <v>82</v>
      </c>
      <c r="I72" s="57" t="s">
        <v>83</v>
      </c>
      <c r="J72" s="58" t="s">
        <v>84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" x14ac:dyDescent="0.25">
      <c r="A73" s="1"/>
      <c r="B73" s="1"/>
      <c r="C73" s="1"/>
      <c r="D73" s="1"/>
      <c r="E73" s="1"/>
      <c r="F73" s="1"/>
      <c r="G73" s="59" t="s">
        <v>0</v>
      </c>
      <c r="H73" s="8">
        <f t="shared" ref="H73:I73" si="27">H15</f>
        <v>4313682</v>
      </c>
      <c r="I73" s="8">
        <f t="shared" si="27"/>
        <v>3554716</v>
      </c>
      <c r="J73" s="10">
        <f t="shared" ref="J73:J74" si="28">IFERROR(I73/H73,"-%")</f>
        <v>0.82405610798385232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" x14ac:dyDescent="0.25">
      <c r="A74" s="1"/>
      <c r="B74" s="1"/>
      <c r="C74" s="1"/>
      <c r="D74" s="1"/>
      <c r="E74" s="1"/>
      <c r="F74" s="1"/>
      <c r="G74" s="59" t="s">
        <v>32</v>
      </c>
      <c r="H74" s="8">
        <f>SUMIF(E18:E48, "자치", H18:H48)</f>
        <v>170340</v>
      </c>
      <c r="I74" s="8">
        <f>SUMIF(E18:E48, "자치", I18:I48)</f>
        <v>0</v>
      </c>
      <c r="J74" s="10">
        <f t="shared" si="28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" x14ac:dyDescent="0.25">
      <c r="A75" s="1"/>
      <c r="B75" s="1"/>
      <c r="C75" s="1"/>
      <c r="D75" s="1"/>
      <c r="E75" s="1"/>
      <c r="F75" s="1"/>
      <c r="G75" s="60" t="s">
        <v>85</v>
      </c>
      <c r="H75" s="61">
        <f t="shared" ref="H75:I75" si="29">H73-H74</f>
        <v>4143342</v>
      </c>
      <c r="I75" s="61">
        <f t="shared" si="29"/>
        <v>3554716</v>
      </c>
      <c r="J75" s="62">
        <v>0.85793448859999999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</sheetData>
  <mergeCells count="41">
    <mergeCell ref="C49:G49"/>
    <mergeCell ref="E39:E40"/>
    <mergeCell ref="K39:K40"/>
    <mergeCell ref="B18:K18"/>
    <mergeCell ref="D20:D21"/>
    <mergeCell ref="E21:G21"/>
    <mergeCell ref="D36:G36"/>
    <mergeCell ref="J39:J40"/>
    <mergeCell ref="C20:C36"/>
    <mergeCell ref="B20:B49"/>
    <mergeCell ref="D33:D35"/>
    <mergeCell ref="E35:G35"/>
    <mergeCell ref="F39:F40"/>
    <mergeCell ref="G39:G40"/>
    <mergeCell ref="H39:H40"/>
    <mergeCell ref="I39:I40"/>
    <mergeCell ref="E44:G44"/>
    <mergeCell ref="D45:D47"/>
    <mergeCell ref="E47:G47"/>
    <mergeCell ref="D28:D29"/>
    <mergeCell ref="E29:G29"/>
    <mergeCell ref="D30:D32"/>
    <mergeCell ref="E32:G32"/>
    <mergeCell ref="C37:C48"/>
    <mergeCell ref="D37:D44"/>
    <mergeCell ref="D48:G48"/>
    <mergeCell ref="D22:D23"/>
    <mergeCell ref="E23:G23"/>
    <mergeCell ref="D24:D25"/>
    <mergeCell ref="E25:G25"/>
    <mergeCell ref="D26:D27"/>
    <mergeCell ref="E27:G27"/>
    <mergeCell ref="D3:K3"/>
    <mergeCell ref="D5:D16"/>
    <mergeCell ref="E5:E9"/>
    <mergeCell ref="F9:G9"/>
    <mergeCell ref="E10:E12"/>
    <mergeCell ref="F12:G12"/>
    <mergeCell ref="E13:E15"/>
    <mergeCell ref="F15:G15"/>
    <mergeCell ref="E16:G16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82108</dc:creator>
  <cp:lastModifiedBy>82108</cp:lastModifiedBy>
  <dcterms:created xsi:type="dcterms:W3CDTF">2022-09-13T14:44:59Z</dcterms:created>
  <dcterms:modified xsi:type="dcterms:W3CDTF">2022-09-13T14:45:01Z</dcterms:modified>
</cp:coreProperties>
</file>