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D:\동아리\G-inK\2022 봄학기\중운위 및 전학대회\"/>
    </mc:Choice>
  </mc:AlternateContent>
  <xr:revisionPtr revIDLastSave="0" documentId="13_ncr:1_{23948612-9C85-40FC-8709-F66F957C7677}" xr6:coauthVersionLast="36" xr6:coauthVersionMax="36" xr10:uidLastSave="{00000000-0000-0000-0000-000000000000}"/>
  <bookViews>
    <workbookView xWindow="0" yWindow="0" windowWidth="23040" windowHeight="8976" xr2:uid="{00000000-000D-0000-FFFF-FFFF00000000}"/>
  </bookViews>
  <sheets>
    <sheet name="시트1" sheetId="1" r:id="rId1"/>
  </sheets>
  <calcPr calcId="191029"/>
  <extLst>
    <ext uri="GoogleSheetsCustomDataVersion1">
      <go:sheetsCustomData xmlns:go="http://customooxmlschemas.google.com/" r:id="rId5" roundtripDataSignature="AMtx7mgkqhQWMJEfSfFWpJl2AXf8YnoaEw=="/>
    </ext>
  </extLst>
</workbook>
</file>

<file path=xl/calcChain.xml><?xml version="1.0" encoding="utf-8"?>
<calcChain xmlns="http://schemas.openxmlformats.org/spreadsheetml/2006/main">
  <c r="H15" i="1" l="1"/>
  <c r="I15" i="1"/>
  <c r="I76" i="1" l="1"/>
  <c r="H107" i="1"/>
  <c r="J107" i="1" s="1"/>
  <c r="H102" i="1"/>
  <c r="J102" i="1" s="1"/>
  <c r="H97" i="1"/>
  <c r="J82" i="1"/>
  <c r="J81" i="1"/>
  <c r="I80" i="1"/>
  <c r="H80" i="1"/>
  <c r="J80" i="1" s="1"/>
  <c r="J79" i="1"/>
  <c r="H78" i="1"/>
  <c r="J77" i="1"/>
  <c r="J76" i="1"/>
  <c r="I78" i="1"/>
  <c r="J75" i="1"/>
  <c r="J74" i="1"/>
  <c r="I73" i="1"/>
  <c r="J73" i="1" s="1"/>
  <c r="J72" i="1"/>
  <c r="J70" i="1"/>
  <c r="J68" i="1"/>
  <c r="J67" i="1"/>
  <c r="J66" i="1"/>
  <c r="I66" i="1"/>
  <c r="J65" i="1"/>
  <c r="J64" i="1"/>
  <c r="J63" i="1"/>
  <c r="I62" i="1"/>
  <c r="H62" i="1"/>
  <c r="J62" i="1" s="1"/>
  <c r="J61" i="1"/>
  <c r="I60" i="1"/>
  <c r="H60" i="1"/>
  <c r="J59" i="1"/>
  <c r="J58" i="1"/>
  <c r="J57" i="1"/>
  <c r="J56" i="1"/>
  <c r="J55" i="1"/>
  <c r="H54" i="1"/>
  <c r="J54" i="1" s="1"/>
  <c r="J53" i="1"/>
  <c r="J52" i="1"/>
  <c r="J51" i="1"/>
  <c r="I51" i="1"/>
  <c r="I54" i="1" s="1"/>
  <c r="J50" i="1"/>
  <c r="J49" i="1"/>
  <c r="J48" i="1"/>
  <c r="J47" i="1"/>
  <c r="J45" i="1"/>
  <c r="J44" i="1"/>
  <c r="I43" i="1"/>
  <c r="H43" i="1"/>
  <c r="J42" i="1"/>
  <c r="J41" i="1"/>
  <c r="J40" i="1"/>
  <c r="J39" i="1"/>
  <c r="I39" i="1"/>
  <c r="I46" i="1" s="1"/>
  <c r="J38" i="1"/>
  <c r="J37" i="1"/>
  <c r="J36" i="1"/>
  <c r="J35" i="1"/>
  <c r="J34" i="1"/>
  <c r="I34" i="1"/>
  <c r="J33" i="1"/>
  <c r="J32" i="1"/>
  <c r="J31" i="1"/>
  <c r="J30" i="1"/>
  <c r="I30" i="1"/>
  <c r="J29" i="1"/>
  <c r="J28" i="1"/>
  <c r="J27" i="1"/>
  <c r="J26" i="1"/>
  <c r="I26" i="1"/>
  <c r="J25" i="1"/>
  <c r="J24" i="1"/>
  <c r="J23" i="1"/>
  <c r="J22" i="1"/>
  <c r="J21" i="1"/>
  <c r="H20" i="1"/>
  <c r="J20" i="1" s="1"/>
  <c r="J19" i="1"/>
  <c r="I19" i="1"/>
  <c r="I102" i="1" s="1"/>
  <c r="I101" i="1" s="1"/>
  <c r="H101" i="1"/>
  <c r="J14" i="1"/>
  <c r="J13" i="1"/>
  <c r="J12" i="1"/>
  <c r="J11" i="1"/>
  <c r="J9" i="1"/>
  <c r="J8" i="1"/>
  <c r="J7" i="1"/>
  <c r="J6" i="1"/>
  <c r="H5" i="1"/>
  <c r="H96" i="1" s="1"/>
  <c r="J4" i="1"/>
  <c r="J3" i="1"/>
  <c r="J43" i="1" l="1"/>
  <c r="H46" i="1"/>
  <c r="J46" i="1" s="1"/>
  <c r="I37" i="1"/>
  <c r="H69" i="1"/>
  <c r="J69" i="1" s="1"/>
  <c r="I69" i="1"/>
  <c r="I20" i="1"/>
  <c r="I23" i="1" s="1"/>
  <c r="H92" i="1"/>
  <c r="I103" i="1"/>
  <c r="I97" i="1"/>
  <c r="H83" i="1"/>
  <c r="H84" i="1" s="1"/>
  <c r="H16" i="1"/>
  <c r="H91" i="1" s="1"/>
  <c r="J15" i="1"/>
  <c r="J101" i="1"/>
  <c r="H103" i="1"/>
  <c r="H98" i="1"/>
  <c r="H106" i="1"/>
  <c r="J78" i="1"/>
  <c r="I83" i="1"/>
  <c r="J60" i="1"/>
  <c r="H93" i="1" l="1"/>
  <c r="I92" i="1"/>
  <c r="J92" i="1" s="1"/>
  <c r="I3" i="1"/>
  <c r="I5" i="1" s="1"/>
  <c r="I84" i="1"/>
  <c r="J84" i="1" s="1"/>
  <c r="J97" i="1"/>
  <c r="J103" i="1"/>
  <c r="J83" i="1"/>
  <c r="H108" i="1"/>
  <c r="J108" i="1" s="1"/>
  <c r="J106" i="1"/>
  <c r="I16" i="1" l="1"/>
  <c r="J16" i="1" s="1"/>
  <c r="J5" i="1"/>
  <c r="I96" i="1"/>
  <c r="I98" i="1" l="1"/>
  <c r="J98" i="1" s="1"/>
  <c r="J96" i="1"/>
  <c r="I91" i="1"/>
  <c r="J91" i="1" l="1"/>
  <c r="I93" i="1"/>
  <c r="J93" i="1" s="1"/>
</calcChain>
</file>

<file path=xl/sharedStrings.xml><?xml version="1.0" encoding="utf-8"?>
<sst xmlns="http://schemas.openxmlformats.org/spreadsheetml/2006/main" count="306" uniqueCount="173">
  <si>
    <t>수입</t>
  </si>
  <si>
    <t>기구명</t>
  </si>
  <si>
    <t>출처</t>
  </si>
  <si>
    <t>항목</t>
  </si>
  <si>
    <t>코드</t>
  </si>
  <si>
    <t>전년도 동분기 결산</t>
  </si>
  <si>
    <t>예산</t>
  </si>
  <si>
    <t>비율</t>
  </si>
  <si>
    <t>비고</t>
  </si>
  <si>
    <t>G-inK</t>
  </si>
  <si>
    <t>학생</t>
  </si>
  <si>
    <t>중앙회계 지원금</t>
  </si>
  <si>
    <t>AA</t>
  </si>
  <si>
    <t>이월금</t>
  </si>
  <si>
    <t>AB</t>
  </si>
  <si>
    <t>계</t>
  </si>
  <si>
    <t>본회계</t>
  </si>
  <si>
    <t>지원금</t>
  </si>
  <si>
    <t>BA</t>
  </si>
  <si>
    <t>BB</t>
  </si>
  <si>
    <t>자치</t>
  </si>
  <si>
    <t>단체비</t>
  </si>
  <si>
    <t>CA</t>
  </si>
  <si>
    <t>예금결산 이자</t>
  </si>
  <si>
    <t>체크캐시백</t>
  </si>
  <si>
    <t>회계실수환급</t>
  </si>
  <si>
    <t>총계</t>
  </si>
  <si>
    <t xml:space="preserve">지난 봄학기에는 코로나로 인한 인원부족으로 인해 TF를 조직하였으며, 대부분의 집행을 가을학기로 연기하였습니다. </t>
  </si>
  <si>
    <t>팀명</t>
  </si>
  <si>
    <t>사업명</t>
  </si>
  <si>
    <t>상품명</t>
  </si>
  <si>
    <t>당해 년도 예산</t>
  </si>
  <si>
    <t>탐구정보팀</t>
  </si>
  <si>
    <t>동방에코끼리</t>
  </si>
  <si>
    <t>다과비</t>
  </si>
  <si>
    <t>A1</t>
  </si>
  <si>
    <t>-</t>
  </si>
  <si>
    <t>( 도미노피자 포테이토(오리지널)M *2 + 콜라1.25L + 사이다1.5L + 3000원(배송비) ) * 3회 (6인 * 3회 기준)</t>
  </si>
  <si>
    <t>예비비</t>
  </si>
  <si>
    <t>합계</t>
  </si>
  <si>
    <t>학생문화팀</t>
  </si>
  <si>
    <t>이면지 프로젝트</t>
  </si>
  <si>
    <t>선반</t>
  </si>
  <si>
    <t>다용도 이동식 선반(대) 하판형 2개, 10000 + 3500(배송비), 4단 선반장(20490) https://www.daisomall.co.kr/deal/lowdeal_view.php?id=0001537987&amp;cid=&amp;depth=&amp;search_text=2%EB%8B%A8+%EC%84%A0%EB%B0%98, https://www.coupang.com/vp/products/1309954422?itemId=2326495176&amp;vendorItemId=70323123282&amp;q=%EC%B2%A0%EC%A0%9C+%EB%A9%94%EC%89%AC+%EC%84%A0%EB%B0%98+4%EB%8B%A8&amp;itemsCount=36&amp;searchId=9e823cee5fdf486b99215a0d8ce140d0&amp;rank=19&amp;isAddedCart=</t>
  </si>
  <si>
    <t>친환경 노트</t>
  </si>
  <si>
    <t>코노프로젝트</t>
  </si>
  <si>
    <t>포스터 인쇄</t>
  </si>
  <si>
    <t>이벤트상품(마이크)</t>
  </si>
  <si>
    <t>이벤트상품(기프티콘)</t>
  </si>
  <si>
    <t>에코 공구</t>
  </si>
  <si>
    <t>공유이벤트(1등 상품)</t>
  </si>
  <si>
    <t>베스타 상품권, http://www.tmon.co.kr/deal/9383426338?keyword=%EB%B2%A0%EC%8A%A4%ED%83%80&amp;tl_area=SALDEAL&amp;tl_ord=1&amp;searchClick=DL%7CND%7CBM&amp;tab=&amp;thr=hs</t>
  </si>
  <si>
    <t>공유이벤트(2등 상품)</t>
  </si>
  <si>
    <r>
      <rPr>
        <sz val="10"/>
        <rFont val="Arial"/>
        <family val="2"/>
      </rPr>
      <t xml:space="preserve">문화 상품권 10000원 3장, </t>
    </r>
    <r>
      <rPr>
        <u/>
        <sz val="10"/>
        <color rgb="FF1155CC"/>
        <rFont val="Arial"/>
        <family val="2"/>
      </rPr>
      <t>http://www.gifticon.com/shopping/shopping_detail.do?prodId=S0100173&amp;prodDispId=FS0061</t>
    </r>
    <r>
      <rPr>
        <sz val="10"/>
        <rFont val="Arial"/>
        <family val="2"/>
      </rPr>
      <t xml:space="preserve"> </t>
    </r>
  </si>
  <si>
    <t>공유이벤트(3등 상품)</t>
  </si>
  <si>
    <r>
      <rPr>
        <sz val="10"/>
        <rFont val="Arial"/>
        <family val="2"/>
      </rPr>
      <t xml:space="preserve">카페 기프티콘 5000원 5개, </t>
    </r>
    <r>
      <rPr>
        <u/>
        <sz val="10"/>
        <color rgb="FF1155CC"/>
        <rFont val="Arial"/>
        <family val="2"/>
      </rPr>
      <t>http://www.gifticon.com/shopping/shopping_detail.do?prodId=S0153168&amp;prodDispId=FS0014</t>
    </r>
  </si>
  <si>
    <t>소통교류팀</t>
  </si>
  <si>
    <t>타 대학과의 교류</t>
  </si>
  <si>
    <t>교통비</t>
  </si>
  <si>
    <t>http://www.gifticon.com/shopping/shopping_detail.do?prodId=S0151249&amp;prodDispId=FS001423</t>
  </si>
  <si>
    <t>환경지니어스</t>
  </si>
  <si>
    <t>1등 상품(피자)</t>
  </si>
  <si>
    <t>http://www.gifticon.com/shopping/shopping_detail.do?prodId=S0151648&amp;prodDispId=FS0040</t>
  </si>
  <si>
    <t>2등 상품(치킨)</t>
  </si>
  <si>
    <t>3등 상품(gs25 상품권)</t>
  </si>
  <si>
    <t>http://www.gifticon.com/shopping/shopping_detail.do?prodId=S0123867&amp;prodDispId=FS0096</t>
  </si>
  <si>
    <t>생활습관팀</t>
  </si>
  <si>
    <t>에코챌린지</t>
  </si>
  <si>
    <t>1등 상품(에어팟 3세대)</t>
  </si>
  <si>
    <t>https://www.apple.com/kr/airpods-3rd-generation/</t>
  </si>
  <si>
    <t>2등 상품(버즈2)</t>
  </si>
  <si>
    <t>https://www.samsung.com/sec/buds/galaxy-buds2-r177/SM-R177NZGAKOO/</t>
  </si>
  <si>
    <t>3등 상품(치킨 기프티콘)</t>
  </si>
  <si>
    <r>
      <rPr>
        <sz val="10"/>
        <color rgb="FF000000"/>
        <rFont val="&quot;Malgun Gothic&quot;"/>
      </rPr>
      <t xml:space="preserve">5개, BHC 뿌링클+콜라1.25L, </t>
    </r>
    <r>
      <rPr>
        <u/>
        <sz val="10"/>
        <color rgb="FF1155CC"/>
        <rFont val="&quot;Malgun Gothic&quot;"/>
      </rPr>
      <t>http://www.gifticon.com/shopping/shopping_detail.do?prodId=S0154263&amp;prodDispId=FS000065</t>
    </r>
  </si>
  <si>
    <t>포스터 인쇄비</t>
  </si>
  <si>
    <t>생태시설팀</t>
  </si>
  <si>
    <t>다육이 프로젝트</t>
  </si>
  <si>
    <t>https://smartstore.naver.com/jaypot/products/2549853425?NaPm=ct%3Dkzwolr3s%7Cci%3Dc084ce84351aae6b10ba6a40ef80df7f60bd13c0%7Ctr%3Dsls%7Csn%3D503811%7Chk%3Da4095e9b895bfbaf55a9c1bdd41ec7dcc10ac160</t>
  </si>
  <si>
    <t>흙</t>
  </si>
  <si>
    <t>https://smartstore.naver.com/eogksxhrl</t>
  </si>
  <si>
    <t>팻말</t>
  </si>
  <si>
    <t>https://smartstore.naver.com/storenews/products/447229459?NaPm=ct%3Dkzwoorwg%7Cci%3D12688fcaa1aa1f8862a8b7402de155228f522a54%7Ctr%3Dsls%7Csn%3D395595%7Chk%3D2d04a2d277271c43cf96c6d4b616baca8099d538</t>
  </si>
  <si>
    <t>부스 비치 용품</t>
  </si>
  <si>
    <t>비닐장갑, 손소독제, 거치대 잡화점에서 구매</t>
  </si>
  <si>
    <t>상품(기프티콘)</t>
  </si>
  <si>
    <r>
      <rPr>
        <sz val="10"/>
        <rFont val="Arial"/>
        <family val="2"/>
      </rPr>
      <t xml:space="preserve">bbq 황금올리브 치킨 </t>
    </r>
    <r>
      <rPr>
        <u/>
        <sz val="10"/>
        <color rgb="FF1155CC"/>
        <rFont val="Arial"/>
        <family val="2"/>
      </rPr>
      <t xml:space="preserve">http://item.gmarket.co.kr/DetailView/Item.asp?goodscode=2137937725&amp;GoodsSale=Y&amp;jaehuid=200001169&amp;NaPm=ct%3Dl06q9sk0%7Cci%3D0f9fc3c934a91476bebb07db3d403dfaafccee3a%7Ctr%3Dslsc%7Csn%3D24%7Chk%3D18feeb52e60d01f5f268c54a2690cac16251117c
</t>
    </r>
    <r>
      <rPr>
        <sz val="10"/>
        <color rgb="FF000000"/>
        <rFont val="Arial"/>
        <family val="2"/>
      </rPr>
      <t xml:space="preserve">배스킨라빈스 파인트 </t>
    </r>
    <r>
      <rPr>
        <u/>
        <sz val="10"/>
        <color rgb="FF1155CC"/>
        <rFont val="Arial"/>
        <family val="2"/>
      </rPr>
      <t xml:space="preserve">https://www.akmall.com/goods/GoodsDetail.do?goods_id=106416889
</t>
    </r>
    <r>
      <rPr>
        <sz val="10"/>
        <color rgb="FF000000"/>
        <rFont val="Arial"/>
        <family val="2"/>
      </rPr>
      <t xml:space="preserve">스타벅스 기프티콘 </t>
    </r>
    <r>
      <rPr>
        <u/>
        <sz val="10"/>
        <color rgb="FF1155CC"/>
        <rFont val="Arial"/>
        <family val="2"/>
      </rPr>
      <t>http://item.gmarket.co.kr/Item?goodscode=2331850973</t>
    </r>
  </si>
  <si>
    <t>가드닝 프로젝트</t>
  </si>
  <si>
    <t>비료, 영양제</t>
  </si>
  <si>
    <t>https://smartstore.naver.com/aflowergardening/products/4681626099?</t>
  </si>
  <si>
    <t>텀블러 세척제 프로젝트</t>
  </si>
  <si>
    <t>구연산(4kg)</t>
  </si>
  <si>
    <t>https://www.coupang.com/vp/products/63355839?vendorItemId=3519863935&amp;isAddedCart=</t>
  </si>
  <si>
    <t>베이킹소다(9kg)</t>
  </si>
  <si>
    <t>https://www.coupang.com/vp/products/93416?vendorItemId=3000149198&amp;isAddedCart=</t>
  </si>
  <si>
    <t>용기, 계량스푼</t>
  </si>
  <si>
    <t>회장단</t>
  </si>
  <si>
    <t>리크루팅</t>
  </si>
  <si>
    <t>카드뉴스 공유이벤트(치킨)</t>
  </si>
  <si>
    <r>
      <rPr>
        <sz val="10"/>
        <rFont val="Arial"/>
        <family val="2"/>
      </rPr>
      <t xml:space="preserve">뿌링클x2  </t>
    </r>
    <r>
      <rPr>
        <u/>
        <sz val="10"/>
        <color rgb="FF1155CC"/>
        <rFont val="Arial"/>
        <family val="2"/>
      </rPr>
      <t>http://www.gifticon.com/shopping/shopping_detail.do?prodId=S0154263&amp;prodDispId=FS000065</t>
    </r>
  </si>
  <si>
    <t>카드뉴스 공유이벤트(커피)</t>
  </si>
  <si>
    <r>
      <rPr>
        <sz val="10"/>
        <rFont val="Arial"/>
        <family val="2"/>
      </rPr>
      <t xml:space="preserve">스타벅스 아메리카노x5, </t>
    </r>
    <r>
      <rPr>
        <u/>
        <sz val="10"/>
        <color rgb="FF1155CC"/>
        <rFont val="Arial"/>
        <family val="2"/>
      </rPr>
      <t>http://www.gifticon.com/shopping/shopping_detail.do?prodId=S0153157&amp;prodDispId=FS0014</t>
    </r>
  </si>
  <si>
    <t>비품</t>
  </si>
  <si>
    <t>키보드(KB1210)</t>
  </si>
  <si>
    <t>https://www.coupang.com/vp/products/1716092?itemId=7486518&amp;vendorItemId=3010098204&amp;sourceType=SDW_TOP_SELLING_WIDGET_V2&amp;searchId=49bed356cf324b66b82e515540192c58&amp;q=사무용%20키보드&amp;isAddedCart=</t>
  </si>
  <si>
    <t>동실 기본용품</t>
  </si>
  <si>
    <t>화이트보드 5개</t>
  </si>
  <si>
    <t xml:space="preserve">세필 보드마카 12개입 </t>
  </si>
  <si>
    <t>회의</t>
  </si>
  <si>
    <t>카훗</t>
  </si>
  <si>
    <t>$6 * 4개월</t>
  </si>
  <si>
    <t>총예산</t>
  </si>
  <si>
    <t>당해년도 예산</t>
  </si>
  <si>
    <t>전년도 대비</t>
  </si>
  <si>
    <t>지출</t>
  </si>
  <si>
    <t>최종잔액</t>
  </si>
  <si>
    <t>학생회비</t>
  </si>
  <si>
    <t>자치회계</t>
  </si>
  <si>
    <r>
      <rPr>
        <sz val="10"/>
        <color theme="1"/>
        <rFont val="맑은 고딕"/>
        <family val="3"/>
        <charset val="129"/>
      </rPr>
      <t>다육이</t>
    </r>
    <r>
      <rPr>
        <sz val="10"/>
        <color theme="1"/>
        <rFont val="Arial"/>
        <family val="2"/>
      </rPr>
      <t>(100</t>
    </r>
    <r>
      <rPr>
        <sz val="10"/>
        <color theme="1"/>
        <rFont val="맑은 고딕"/>
        <family val="3"/>
        <charset val="129"/>
      </rPr>
      <t>개</t>
    </r>
    <r>
      <rPr>
        <sz val="10"/>
        <color theme="1"/>
        <rFont val="Arial"/>
        <family val="2"/>
      </rPr>
      <t>)</t>
    </r>
    <phoneticPr fontId="16" type="noConversion"/>
  </si>
  <si>
    <r>
      <rPr>
        <sz val="10"/>
        <color theme="1"/>
        <rFont val="맑은 고딕"/>
        <family val="3"/>
        <charset val="129"/>
      </rPr>
      <t>대전</t>
    </r>
    <r>
      <rPr>
        <sz val="10"/>
        <color theme="1"/>
        <rFont val="Arial"/>
        <family val="2"/>
      </rPr>
      <t xml:space="preserve"> - </t>
    </r>
    <r>
      <rPr>
        <sz val="10"/>
        <color theme="1"/>
        <rFont val="맑은 고딕"/>
        <family val="3"/>
        <charset val="129"/>
      </rPr>
      <t>서울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왕복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버스</t>
    </r>
    <r>
      <rPr>
        <sz val="10"/>
        <color theme="1"/>
        <rFont val="Arial"/>
        <family val="2"/>
      </rPr>
      <t xml:space="preserve"> 3</t>
    </r>
    <r>
      <rPr>
        <sz val="10"/>
        <color theme="1"/>
        <rFont val="맑은 고딕"/>
        <family val="3"/>
        <charset val="129"/>
      </rPr>
      <t>인</t>
    </r>
    <r>
      <rPr>
        <sz val="10"/>
        <color theme="1"/>
        <rFont val="Arial"/>
        <family val="2"/>
      </rPr>
      <t xml:space="preserve"> 1</t>
    </r>
    <r>
      <rPr>
        <sz val="10"/>
        <color theme="1"/>
        <rFont val="맑은 고딕"/>
        <family val="3"/>
        <charset val="129"/>
      </rPr>
      <t>회</t>
    </r>
    <phoneticPr fontId="16" type="noConversion"/>
  </si>
  <si>
    <r>
      <rPr>
        <sz val="10"/>
        <color theme="1"/>
        <rFont val="맑은 고딕"/>
        <family val="3"/>
        <charset val="129"/>
      </rPr>
      <t>보드마카</t>
    </r>
    <r>
      <rPr>
        <sz val="10"/>
        <color theme="1"/>
        <rFont val="Arial"/>
        <family val="2"/>
      </rPr>
      <t xml:space="preserve"> 12</t>
    </r>
    <r>
      <rPr>
        <sz val="10"/>
        <color theme="1"/>
        <rFont val="맑은 고딕"/>
        <family val="3"/>
        <charset val="129"/>
      </rPr>
      <t>개입(잡화점 구매)</t>
    </r>
    <phoneticPr fontId="16" type="noConversion"/>
  </si>
  <si>
    <r>
      <rPr>
        <sz val="10"/>
        <color theme="1"/>
        <rFont val="맑은 고딕"/>
        <family val="3"/>
        <charset val="129"/>
      </rPr>
      <t>화이트보드</t>
    </r>
    <r>
      <rPr>
        <sz val="10"/>
        <color theme="1"/>
        <rFont val="Arial"/>
        <family val="2"/>
      </rPr>
      <t xml:space="preserve"> 5</t>
    </r>
    <r>
      <rPr>
        <sz val="10"/>
        <color theme="1"/>
        <rFont val="맑은 고딕"/>
        <family val="2"/>
        <charset val="129"/>
      </rPr>
      <t>개(잡화점 구매)</t>
    </r>
    <phoneticPr fontId="16" type="noConversion"/>
  </si>
  <si>
    <r>
      <rPr>
        <u/>
        <sz val="10"/>
        <color rgb="FF000000"/>
        <rFont val="맑은 고딕"/>
        <family val="3"/>
        <charset val="129"/>
      </rPr>
      <t>노트</t>
    </r>
    <r>
      <rPr>
        <u/>
        <sz val="10"/>
        <color rgb="FF000000"/>
        <rFont val="Arial"/>
        <family val="2"/>
      </rPr>
      <t xml:space="preserve"> 10</t>
    </r>
    <r>
      <rPr>
        <u/>
        <sz val="10"/>
        <color rgb="FF000000"/>
        <rFont val="맑은 고딕"/>
        <family val="3"/>
        <charset val="129"/>
      </rPr>
      <t>권</t>
    </r>
    <r>
      <rPr>
        <u/>
        <sz val="10"/>
        <color rgb="FF000000"/>
        <rFont val="Arial"/>
        <family val="2"/>
      </rPr>
      <t xml:space="preserve">, </t>
    </r>
    <r>
      <rPr>
        <u/>
        <sz val="10"/>
        <color rgb="FF1155CC"/>
        <rFont val="Arial"/>
        <family val="2"/>
      </rPr>
      <t>https://www.coupang.com/vp/products/5768949234?itemId=9795125924&amp;vendorItemId=77078700179&amp;q=%EC%B9%9C%ED%99%98%EA%B2%BD+%EB%85%B8%ED%8A%B8&amp;itemsCount=36&amp;searchId=4b699243aafc468eb3f82d7c9f093ee0&amp;rank=3&amp;isAddedCart=</t>
    </r>
    <phoneticPr fontId="16" type="noConversion"/>
  </si>
  <si>
    <t>자치</t>
    <phoneticPr fontId="16" type="noConversion"/>
  </si>
  <si>
    <t>B1</t>
    <phoneticPr fontId="16" type="noConversion"/>
  </si>
  <si>
    <t>C1</t>
    <phoneticPr fontId="16" type="noConversion"/>
  </si>
  <si>
    <t>C2</t>
    <phoneticPr fontId="16" type="noConversion"/>
  </si>
  <si>
    <t>D1</t>
    <phoneticPr fontId="16" type="noConversion"/>
  </si>
  <si>
    <t>D2</t>
    <phoneticPr fontId="16" type="noConversion"/>
  </si>
  <si>
    <t>D3</t>
    <phoneticPr fontId="16" type="noConversion"/>
  </si>
  <si>
    <t>E1</t>
    <phoneticPr fontId="16" type="noConversion"/>
  </si>
  <si>
    <t>E2</t>
    <phoneticPr fontId="16" type="noConversion"/>
  </si>
  <si>
    <t>E3</t>
    <phoneticPr fontId="16" type="noConversion"/>
  </si>
  <si>
    <t>F1</t>
    <phoneticPr fontId="16" type="noConversion"/>
  </si>
  <si>
    <t>G1</t>
    <phoneticPr fontId="16" type="noConversion"/>
  </si>
  <si>
    <t>H1</t>
    <phoneticPr fontId="16" type="noConversion"/>
  </si>
  <si>
    <t>H2</t>
    <phoneticPr fontId="16" type="noConversion"/>
  </si>
  <si>
    <t>H3</t>
    <phoneticPr fontId="16" type="noConversion"/>
  </si>
  <si>
    <t>I1</t>
    <phoneticPr fontId="16" type="noConversion"/>
  </si>
  <si>
    <t>J1</t>
    <phoneticPr fontId="16" type="noConversion"/>
  </si>
  <si>
    <t>J2</t>
    <phoneticPr fontId="16" type="noConversion"/>
  </si>
  <si>
    <t>J3</t>
    <phoneticPr fontId="16" type="noConversion"/>
  </si>
  <si>
    <t>J4</t>
    <phoneticPr fontId="16" type="noConversion"/>
  </si>
  <si>
    <t>K1</t>
    <phoneticPr fontId="16" type="noConversion"/>
  </si>
  <si>
    <t>L1</t>
    <phoneticPr fontId="16" type="noConversion"/>
  </si>
  <si>
    <t>L2</t>
    <phoneticPr fontId="16" type="noConversion"/>
  </si>
  <si>
    <t>L3</t>
    <phoneticPr fontId="16" type="noConversion"/>
  </si>
  <si>
    <t>L4</t>
    <phoneticPr fontId="16" type="noConversion"/>
  </si>
  <si>
    <t>L5</t>
    <phoneticPr fontId="16" type="noConversion"/>
  </si>
  <si>
    <t>M1</t>
    <phoneticPr fontId="16" type="noConversion"/>
  </si>
  <si>
    <t>N1</t>
    <phoneticPr fontId="16" type="noConversion"/>
  </si>
  <si>
    <t>N2</t>
    <phoneticPr fontId="16" type="noConversion"/>
  </si>
  <si>
    <t>N3</t>
    <phoneticPr fontId="16" type="noConversion"/>
  </si>
  <si>
    <t>O1</t>
    <phoneticPr fontId="16" type="noConversion"/>
  </si>
  <si>
    <t>P1</t>
    <phoneticPr fontId="16" type="noConversion"/>
  </si>
  <si>
    <t>P2</t>
    <phoneticPr fontId="16" type="noConversion"/>
  </si>
  <si>
    <t>P3</t>
    <phoneticPr fontId="16" type="noConversion"/>
  </si>
  <si>
    <t>Q1</t>
    <phoneticPr fontId="16" type="noConversion"/>
  </si>
  <si>
    <t>Q2</t>
    <phoneticPr fontId="16" type="noConversion"/>
  </si>
  <si>
    <t>Q3</t>
    <phoneticPr fontId="16" type="noConversion"/>
  </si>
  <si>
    <t>Q4</t>
    <phoneticPr fontId="16" type="noConversion"/>
  </si>
  <si>
    <t>S1</t>
    <phoneticPr fontId="16" type="noConversion"/>
  </si>
  <si>
    <t>R1</t>
    <phoneticPr fontId="16" type="noConversion"/>
  </si>
  <si>
    <t>학생</t>
    <phoneticPr fontId="16" type="noConversion"/>
  </si>
  <si>
    <t>자치</t>
    <phoneticPr fontId="16" type="noConversion"/>
  </si>
  <si>
    <t>학생</t>
    <phoneticPr fontId="16" type="noConversion"/>
  </si>
  <si>
    <r>
      <rPr>
        <sz val="10"/>
        <rFont val="맑은 고딕"/>
        <family val="3"/>
        <charset val="129"/>
      </rPr>
      <t>카페</t>
    </r>
    <r>
      <rPr>
        <sz val="10"/>
        <rFont val="Arial"/>
        <family val="2"/>
      </rPr>
      <t xml:space="preserve"> </t>
    </r>
    <r>
      <rPr>
        <sz val="10"/>
        <rFont val="맑은 고딕"/>
        <family val="3"/>
        <charset val="129"/>
      </rPr>
      <t>기프티콘</t>
    </r>
    <r>
      <rPr>
        <sz val="10"/>
        <rFont val="Arial"/>
        <family val="2"/>
      </rPr>
      <t xml:space="preserve"> 5000</t>
    </r>
    <r>
      <rPr>
        <sz val="10"/>
        <rFont val="맑은 고딕"/>
        <family val="3"/>
        <charset val="129"/>
      </rPr>
      <t>원</t>
    </r>
    <r>
      <rPr>
        <sz val="10"/>
        <rFont val="Arial"/>
        <family val="2"/>
      </rPr>
      <t xml:space="preserve"> 6</t>
    </r>
    <r>
      <rPr>
        <sz val="10"/>
        <rFont val="맑은 고딕"/>
        <family val="3"/>
        <charset val="129"/>
      </rPr>
      <t>개</t>
    </r>
    <r>
      <rPr>
        <sz val="10"/>
        <rFont val="Arial"/>
        <family val="2"/>
      </rPr>
      <t xml:space="preserve">, </t>
    </r>
    <r>
      <rPr>
        <u/>
        <sz val="10"/>
        <color rgb="FF1155CC"/>
        <rFont val="Arial"/>
        <family val="2"/>
      </rPr>
      <t>http://www.gifticon.com/shopping/shopping_detail.do?prodId=S0153168&amp;prodDispId=FS0014</t>
    </r>
    <phoneticPr fontId="16" type="noConversion"/>
  </si>
  <si>
    <t>대회 상금</t>
    <phoneticPr fontId="16" type="noConversion"/>
  </si>
  <si>
    <t>CB</t>
    <phoneticPr fontId="16" type="noConversion"/>
  </si>
  <si>
    <t>CC</t>
    <phoneticPr fontId="16" type="noConversion"/>
  </si>
  <si>
    <t>CD</t>
    <phoneticPr fontId="16" type="noConversion"/>
  </si>
  <si>
    <t>CE</t>
    <phoneticPr fontId="16" type="noConversion"/>
  </si>
  <si>
    <t>CF</t>
    <phoneticPr fontId="16" type="noConversion"/>
  </si>
  <si>
    <r>
      <rPr>
        <sz val="10"/>
        <rFont val="맑은 고딕"/>
        <family val="3"/>
        <charset val="129"/>
      </rPr>
      <t>마이크</t>
    </r>
    <r>
      <rPr>
        <sz val="10"/>
        <rFont val="Arial"/>
        <family val="2"/>
      </rPr>
      <t xml:space="preserve"> 3</t>
    </r>
    <r>
      <rPr>
        <sz val="10"/>
        <rFont val="맑은 고딕"/>
        <family val="3"/>
        <charset val="129"/>
      </rPr>
      <t>개</t>
    </r>
    <r>
      <rPr>
        <sz val="10"/>
        <rFont val="Arial"/>
        <family val="2"/>
      </rPr>
      <t xml:space="preserve">, </t>
    </r>
    <r>
      <rPr>
        <u/>
        <sz val="10"/>
        <color rgb="FF1155CC"/>
        <rFont val="Arial"/>
        <family val="2"/>
      </rPr>
      <t>https://www.coupang.com/vp/products/46895359?itemId=166174503&amp;vendorItemId=3393466767&amp;q=%EB%B8%94%EB%A3%A8%ED%88%AC%EC%8A%A4+%EB%85%B8%EB%9E%98%EB%B0%A9+%EB%A7%88%EC%9D%B4%ED%81%AC&amp;itemsCount=36&amp;searchId=a3e6a7c414bd464ab4208a76af48d2d5&amp;rank=7&amp;isAddedCart=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</si>
</sst>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₩-412]#,##0"/>
    <numFmt numFmtId="177" formatCode="0.0%"/>
    <numFmt numFmtId="178" formatCode="[$₩-412]#,##0.00"/>
    <numFmt numFmtId="179" formatCode="&quot;₩&quot;#,##0"/>
  </numFmts>
  <fonts count="25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Calibri"/>
    </font>
    <font>
      <sz val="11"/>
      <color rgb="FF000000"/>
      <name val="Inconsolata"/>
    </font>
    <font>
      <u/>
      <sz val="10"/>
      <color rgb="FF1155CC"/>
      <name val="Arial"/>
      <family val="2"/>
    </font>
    <font>
      <u/>
      <sz val="10"/>
      <color rgb="FF0000FF"/>
      <name val="Arial"/>
      <family val="2"/>
    </font>
    <font>
      <u/>
      <sz val="10"/>
      <color rgb="FF1155CC"/>
      <name val="Arial"/>
      <family val="2"/>
    </font>
    <font>
      <b/>
      <sz val="11"/>
      <color rgb="FF000000"/>
      <name val="Inconsolata"/>
    </font>
    <font>
      <u/>
      <sz val="10"/>
      <color rgb="FF000000"/>
      <name val="&quot;malgun gothic&quot;"/>
    </font>
    <font>
      <u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&quot;Malgun Gothic&quot;"/>
    </font>
    <font>
      <u/>
      <sz val="10"/>
      <color rgb="FF1155CC"/>
      <name val="&quot;Malgun Gothic&quot;"/>
    </font>
    <font>
      <sz val="10"/>
      <color rgb="FF000000"/>
      <name val="Arial"/>
      <family val="2"/>
    </font>
    <font>
      <sz val="8"/>
      <name val="돋움"/>
      <family val="3"/>
      <charset val="129"/>
    </font>
    <font>
      <sz val="10"/>
      <color theme="1"/>
      <name val="Arial"/>
      <family val="2"/>
    </font>
    <font>
      <sz val="10"/>
      <color theme="1"/>
      <name val="맑은 고딕"/>
      <family val="2"/>
      <charset val="129"/>
    </font>
    <font>
      <sz val="10"/>
      <color theme="1"/>
      <name val="맑은 고딕"/>
      <family val="3"/>
      <charset val="129"/>
    </font>
    <font>
      <sz val="10"/>
      <color theme="1"/>
      <name val="Arial"/>
      <family val="3"/>
      <charset val="129"/>
    </font>
    <font>
      <u/>
      <sz val="10"/>
      <color rgb="FF000000"/>
      <name val="맑은 고딕"/>
      <family val="3"/>
      <charset val="129"/>
    </font>
    <font>
      <u/>
      <sz val="10"/>
      <color rgb="FF1155CC"/>
      <name val="Arial"/>
      <family val="3"/>
      <charset val="129"/>
    </font>
    <font>
      <sz val="10"/>
      <name val="맑은 고딕"/>
      <family val="3"/>
      <charset val="129"/>
    </font>
    <font>
      <u/>
      <sz val="10"/>
      <color rgb="FF0000FF"/>
      <name val="Arial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theme="0"/>
      </patternFill>
    </fill>
    <fill>
      <patternFill patternType="solid">
        <fgColor rgb="FF999999"/>
        <bgColor rgb="FF999999"/>
      </patternFill>
    </fill>
    <fill>
      <patternFill patternType="solid">
        <fgColor rgb="FFFCE5CD"/>
        <bgColor rgb="FFFCE5CD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5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7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177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76" fontId="3" fillId="2" borderId="4" xfId="0" applyNumberFormat="1" applyFont="1" applyFill="1" applyBorder="1" applyAlignment="1">
      <alignment horizontal="center" vertical="center" wrapText="1"/>
    </xf>
    <xf numFmtId="177" fontId="3" fillId="2" borderId="4" xfId="0" applyNumberFormat="1" applyFont="1" applyFill="1" applyBorder="1" applyAlignment="1">
      <alignment horizontal="center" vertical="center"/>
    </xf>
    <xf numFmtId="177" fontId="3" fillId="3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76" fontId="3" fillId="4" borderId="4" xfId="0" applyNumberFormat="1" applyFont="1" applyFill="1" applyBorder="1" applyAlignment="1">
      <alignment horizontal="center" vertical="center" wrapText="1"/>
    </xf>
    <xf numFmtId="176" fontId="3" fillId="5" borderId="4" xfId="0" applyNumberFormat="1" applyFont="1" applyFill="1" applyBorder="1" applyAlignment="1">
      <alignment horizontal="center" vertical="center" wrapText="1"/>
    </xf>
    <xf numFmtId="177" fontId="3" fillId="5" borderId="4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right" vertical="center"/>
    </xf>
    <xf numFmtId="176" fontId="3" fillId="4" borderId="4" xfId="0" applyNumberFormat="1" applyFont="1" applyFill="1" applyBorder="1" applyAlignment="1">
      <alignment horizontal="right" vertical="center"/>
    </xf>
    <xf numFmtId="177" fontId="3" fillId="4" borderId="4" xfId="0" applyNumberFormat="1" applyFont="1" applyFill="1" applyBorder="1" applyAlignment="1">
      <alignment horizontal="center" vertical="center"/>
    </xf>
    <xf numFmtId="176" fontId="3" fillId="4" borderId="4" xfId="0" applyNumberFormat="1" applyFont="1" applyFill="1" applyBorder="1" applyAlignment="1">
      <alignment horizontal="right" vertical="center"/>
    </xf>
    <xf numFmtId="177" fontId="1" fillId="4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right" vertical="center"/>
    </xf>
    <xf numFmtId="176" fontId="3" fillId="6" borderId="4" xfId="0" applyNumberFormat="1" applyFont="1" applyFill="1" applyBorder="1" applyAlignment="1">
      <alignment horizontal="right" vertical="center"/>
    </xf>
    <xf numFmtId="176" fontId="3" fillId="6" borderId="4" xfId="0" applyNumberFormat="1" applyFont="1" applyFill="1" applyBorder="1" applyAlignment="1">
      <alignment horizontal="right" vertical="center"/>
    </xf>
    <xf numFmtId="177" fontId="3" fillId="6" borderId="4" xfId="0" applyNumberFormat="1" applyFont="1" applyFill="1" applyBorder="1" applyAlignment="1">
      <alignment horizontal="center" vertical="center"/>
    </xf>
    <xf numFmtId="179" fontId="1" fillId="0" borderId="4" xfId="0" applyNumberFormat="1" applyFont="1" applyBorder="1" applyAlignment="1">
      <alignment horizontal="right" vertical="center"/>
    </xf>
    <xf numFmtId="177" fontId="5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179" fontId="3" fillId="4" borderId="4" xfId="0" applyNumberFormat="1" applyFont="1" applyFill="1" applyBorder="1" applyAlignment="1">
      <alignment horizontal="right" vertical="center"/>
    </xf>
    <xf numFmtId="177" fontId="5" fillId="4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1" fillId="7" borderId="4" xfId="0" applyFont="1" applyFill="1" applyBorder="1" applyAlignment="1">
      <alignment horizontal="center" vertical="center"/>
    </xf>
    <xf numFmtId="176" fontId="1" fillId="7" borderId="4" xfId="0" applyNumberFormat="1" applyFont="1" applyFill="1" applyBorder="1" applyAlignment="1">
      <alignment horizontal="center" vertical="center"/>
    </xf>
    <xf numFmtId="179" fontId="1" fillId="7" borderId="4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76" fontId="1" fillId="0" borderId="4" xfId="0" applyNumberFormat="1" applyFont="1" applyBorder="1" applyAlignment="1">
      <alignment horizontal="right" vertical="center"/>
    </xf>
    <xf numFmtId="179" fontId="1" fillId="0" borderId="4" xfId="0" applyNumberFormat="1" applyFont="1" applyBorder="1" applyAlignment="1">
      <alignment horizontal="right" vertical="center"/>
    </xf>
    <xf numFmtId="179" fontId="3" fillId="4" borderId="4" xfId="0" applyNumberFormat="1" applyFont="1" applyFill="1" applyBorder="1" applyAlignment="1">
      <alignment horizontal="right" vertical="center"/>
    </xf>
    <xf numFmtId="179" fontId="3" fillId="6" borderId="4" xfId="0" applyNumberFormat="1" applyFont="1" applyFill="1" applyBorder="1" applyAlignment="1">
      <alignment horizontal="right" vertical="center"/>
    </xf>
    <xf numFmtId="177" fontId="5" fillId="6" borderId="4" xfId="0" applyNumberFormat="1" applyFont="1" applyFill="1" applyBorder="1" applyAlignment="1">
      <alignment horizontal="center" vertical="center"/>
    </xf>
    <xf numFmtId="177" fontId="9" fillId="3" borderId="4" xfId="0" applyNumberFormat="1" applyFont="1" applyFill="1" applyBorder="1" applyAlignment="1">
      <alignment horizontal="center" vertical="center"/>
    </xf>
    <xf numFmtId="177" fontId="9" fillId="4" borderId="4" xfId="0" applyNumberFormat="1" applyFont="1" applyFill="1" applyBorder="1" applyAlignment="1">
      <alignment horizontal="center" vertical="center"/>
    </xf>
    <xf numFmtId="177" fontId="9" fillId="6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76" fontId="3" fillId="2" borderId="4" xfId="0" applyNumberFormat="1" applyFont="1" applyFill="1" applyBorder="1" applyAlignment="1">
      <alignment horizontal="right" vertical="center"/>
    </xf>
    <xf numFmtId="179" fontId="3" fillId="2" borderId="4" xfId="0" applyNumberFormat="1" applyFont="1" applyFill="1" applyBorder="1" applyAlignment="1">
      <alignment horizontal="right" vertical="center"/>
    </xf>
    <xf numFmtId="177" fontId="9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5" fillId="3" borderId="4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right" vertical="center"/>
    </xf>
    <xf numFmtId="176" fontId="3" fillId="8" borderId="4" xfId="0" applyNumberFormat="1" applyFont="1" applyFill="1" applyBorder="1" applyAlignment="1">
      <alignment horizontal="right" vertical="center"/>
    </xf>
    <xf numFmtId="179" fontId="3" fillId="8" borderId="4" xfId="0" applyNumberFormat="1" applyFont="1" applyFill="1" applyBorder="1" applyAlignment="1">
      <alignment horizontal="right" vertical="center"/>
    </xf>
    <xf numFmtId="177" fontId="9" fillId="8" borderId="4" xfId="0" applyNumberFormat="1" applyFont="1" applyFill="1" applyBorder="1" applyAlignment="1">
      <alignment horizontal="center" vertical="center"/>
    </xf>
    <xf numFmtId="176" fontId="1" fillId="9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176" fontId="1" fillId="10" borderId="4" xfId="0" applyNumberFormat="1" applyFont="1" applyFill="1" applyBorder="1" applyAlignment="1">
      <alignment horizontal="right" vertical="center"/>
    </xf>
    <xf numFmtId="177" fontId="1" fillId="10" borderId="4" xfId="0" applyNumberFormat="1" applyFont="1" applyFill="1" applyBorder="1" applyAlignment="1">
      <alignment horizontal="right" vertical="center"/>
    </xf>
    <xf numFmtId="176" fontId="1" fillId="11" borderId="4" xfId="0" applyNumberFormat="1" applyFont="1" applyFill="1" applyBorder="1" applyAlignment="1">
      <alignment horizontal="right" vertical="center"/>
    </xf>
    <xf numFmtId="177" fontId="1" fillId="11" borderId="4" xfId="0" applyNumberFormat="1" applyFont="1" applyFill="1" applyBorder="1" applyAlignment="1">
      <alignment horizontal="right" vertical="center"/>
    </xf>
    <xf numFmtId="176" fontId="1" fillId="12" borderId="4" xfId="0" applyNumberFormat="1" applyFont="1" applyFill="1" applyBorder="1" applyAlignment="1">
      <alignment horizontal="right" vertical="center"/>
    </xf>
    <xf numFmtId="177" fontId="1" fillId="12" borderId="4" xfId="0" applyNumberFormat="1" applyFont="1" applyFill="1" applyBorder="1" applyAlignment="1">
      <alignment horizontal="right" vertical="center"/>
    </xf>
    <xf numFmtId="176" fontId="1" fillId="0" borderId="4" xfId="0" applyNumberFormat="1" applyFont="1" applyBorder="1" applyAlignment="1">
      <alignment vertical="center"/>
    </xf>
    <xf numFmtId="177" fontId="1" fillId="3" borderId="4" xfId="0" applyNumberFormat="1" applyFont="1" applyFill="1" applyBorder="1" applyAlignment="1">
      <alignment vertical="center"/>
    </xf>
    <xf numFmtId="177" fontId="1" fillId="11" borderId="4" xfId="0" applyNumberFormat="1" applyFont="1" applyFill="1" applyBorder="1" applyAlignment="1">
      <alignment horizontal="center" vertical="center"/>
    </xf>
    <xf numFmtId="176" fontId="1" fillId="10" borderId="4" xfId="0" applyNumberFormat="1" applyFont="1" applyFill="1" applyBorder="1" applyAlignment="1">
      <alignment horizontal="right" vertical="center"/>
    </xf>
    <xf numFmtId="177" fontId="1" fillId="10" borderId="4" xfId="0" applyNumberFormat="1" applyFont="1" applyFill="1" applyBorder="1" applyAlignment="1">
      <alignment horizontal="center" vertical="center"/>
    </xf>
    <xf numFmtId="176" fontId="1" fillId="11" borderId="4" xfId="0" applyNumberFormat="1" applyFont="1" applyFill="1" applyBorder="1" applyAlignment="1">
      <alignment horizontal="right" vertical="center"/>
    </xf>
    <xf numFmtId="176" fontId="1" fillId="12" borderId="4" xfId="0" applyNumberFormat="1" applyFont="1" applyFill="1" applyBorder="1" applyAlignment="1">
      <alignment horizontal="right" vertical="center"/>
    </xf>
    <xf numFmtId="177" fontId="1" fillId="12" borderId="4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20" fillId="0" borderId="4" xfId="0" applyFont="1" applyBorder="1" applyAlignment="1">
      <alignment vertical="center" wrapText="1"/>
    </xf>
    <xf numFmtId="0" fontId="22" fillId="0" borderId="4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vertical="center"/>
    </xf>
    <xf numFmtId="0" fontId="19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176" fontId="1" fillId="0" borderId="5" xfId="0" applyNumberFormat="1" applyFont="1" applyBorder="1" applyAlignment="1">
      <alignment horizontal="right" vertical="center"/>
    </xf>
    <xf numFmtId="0" fontId="2" fillId="0" borderId="7" xfId="0" applyFont="1" applyBorder="1"/>
    <xf numFmtId="177" fontId="5" fillId="3" borderId="5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/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ifticon.com/shopping/shopping_detail.do?prodId=S0151249&amp;prodDispId=FS001423" TargetMode="External"/><Relationship Id="rId13" Type="http://schemas.openxmlformats.org/officeDocument/2006/relationships/hyperlink" Target="https://smartstore.naver.com/jaypot/products/2549853425?NaPm=ct%3Dkzwolr3s%7Cci%3Dc084ce84351aae6b10ba6a40ef80df7f60bd13c0%7Ctr%3Dsls%7Csn%3D503811%7Chk%3Da4095e9b895bfbaf55a9c1bdd41ec7dcc10ac160" TargetMode="External"/><Relationship Id="rId18" Type="http://schemas.openxmlformats.org/officeDocument/2006/relationships/hyperlink" Target="https://www.coupang.com/vp/products/63355839?vendorItemId=3519863935&amp;isAddedCart=" TargetMode="External"/><Relationship Id="rId3" Type="http://schemas.openxmlformats.org/officeDocument/2006/relationships/hyperlink" Target="http://www.gifticon.com/shopping/shopping_detail.do?prodId=S0153168&amp;prodDispId=FS0014" TargetMode="External"/><Relationship Id="rId21" Type="http://schemas.openxmlformats.org/officeDocument/2006/relationships/hyperlink" Target="http://www.gifticon.com/shopping/shopping_detail.do?prodId=S0153157&amp;prodDispId=FS0014" TargetMode="External"/><Relationship Id="rId7" Type="http://schemas.openxmlformats.org/officeDocument/2006/relationships/hyperlink" Target="http://www.gifticon.com/shopping/shopping_detail.do?prodId=S0151648&amp;prodDispId=FS0040" TargetMode="External"/><Relationship Id="rId12" Type="http://schemas.openxmlformats.org/officeDocument/2006/relationships/hyperlink" Target="http://www.gifticon.com/shopping/shopping_detail.do?prodId=S0154263&amp;prodDispId=FS000065" TargetMode="External"/><Relationship Id="rId17" Type="http://schemas.openxmlformats.org/officeDocument/2006/relationships/hyperlink" Target="https://smartstore.naver.com/aflowergardening/products/4681626099?" TargetMode="External"/><Relationship Id="rId2" Type="http://schemas.openxmlformats.org/officeDocument/2006/relationships/hyperlink" Target="https://www.coupang.com/vp/products/46895359?itemId=166174503&amp;vendorItemId=3393466767&amp;q=%EB%B8%94%EB%A3%A8%ED%88%AC%EC%8A%A4+%EB%85%B8%EB%9E%98%EB%B0%A9+%EB%A7%88%EC%9D%B4%ED%81%AC&amp;itemsCount=36&amp;searchId=a3e6a7c414bd464ab4208a76af48d2d5&amp;rank=7&amp;isAddedCart=" TargetMode="External"/><Relationship Id="rId16" Type="http://schemas.openxmlformats.org/officeDocument/2006/relationships/hyperlink" Target="http://item.gmarket.co.kr/DetailView/Item.asp?goodscode=2137937725&amp;GoodsSale=Y&amp;jaehuid=200001169&amp;NaPm=ct%3Dl06q9sk0%7Cci%3D0f9fc3c934a91476bebb07db3d403dfaafccee3a%7Ctr%3Dslsc%7Csn%3D24%7Chk%3D18feeb52e60d01f5f268c54a2690cac16251117c" TargetMode="External"/><Relationship Id="rId20" Type="http://schemas.openxmlformats.org/officeDocument/2006/relationships/hyperlink" Target="http://www.gifticon.com/shopping/shopping_detail.do?prodId=S0154263&amp;prodDispId=FS000065" TargetMode="External"/><Relationship Id="rId1" Type="http://schemas.openxmlformats.org/officeDocument/2006/relationships/hyperlink" Target="https://www.coupang.com/vp/products/5768949234?itemId=9795125924&amp;vendorItemId=77078700179&amp;q=%EC%B9%9C%ED%99%98%EA%B2%BD+%EB%85%B8%ED%8A%B8&amp;itemsCount=36&amp;searchId=4b699243aafc468eb3f82d7c9f093ee0&amp;rank=3&amp;isAddedCart=" TargetMode="External"/><Relationship Id="rId6" Type="http://schemas.openxmlformats.org/officeDocument/2006/relationships/hyperlink" Target="http://www.gifticon.com/shopping/shopping_detail.do?prodId=S0153168&amp;prodDispId=FS0014" TargetMode="External"/><Relationship Id="rId11" Type="http://schemas.openxmlformats.org/officeDocument/2006/relationships/hyperlink" Target="https://www.samsung.com/sec/buds/galaxy-buds2-r177/SM-R177NZGAKOO/" TargetMode="External"/><Relationship Id="rId5" Type="http://schemas.openxmlformats.org/officeDocument/2006/relationships/hyperlink" Target="http://www.gifticon.com/shopping/shopping_detail.do?prodId=S0100173&amp;prodDispId=FS0061" TargetMode="External"/><Relationship Id="rId15" Type="http://schemas.openxmlformats.org/officeDocument/2006/relationships/hyperlink" Target="https://smartstore.naver.com/storenews/products/447229459?NaPm=ct%3Dkzwoorwg%7Cci%3D12688fcaa1aa1f8862a8b7402de155228f522a54%7Ctr%3Dsls%7Csn%3D395595%7Chk%3D2d04a2d277271c43cf96c6d4b616baca8099d538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apple.com/kr/airpods-3rd-generation/" TargetMode="External"/><Relationship Id="rId19" Type="http://schemas.openxmlformats.org/officeDocument/2006/relationships/hyperlink" Target="https://www.coupang.com/vp/products/93416?vendorItemId=3000149198&amp;isAddedCart=" TargetMode="External"/><Relationship Id="rId4" Type="http://schemas.openxmlformats.org/officeDocument/2006/relationships/hyperlink" Target="http://www.tmon.co.kr/deal/9383426338?keyword=%EB%B2%A0%EC%8A%A4%ED%83%80&amp;tl_area=SALDEAL&amp;tl_ord=1&amp;searchClick=DL%7CND%7CBM&amp;tab=&amp;thr=hs" TargetMode="External"/><Relationship Id="rId9" Type="http://schemas.openxmlformats.org/officeDocument/2006/relationships/hyperlink" Target="http://www.gifticon.com/shopping/shopping_detail.do?prodId=S0123867&amp;prodDispId=FS0096" TargetMode="External"/><Relationship Id="rId14" Type="http://schemas.openxmlformats.org/officeDocument/2006/relationships/hyperlink" Target="https://smartstore.naver.com/eogksxhrl" TargetMode="External"/><Relationship Id="rId22" Type="http://schemas.openxmlformats.org/officeDocument/2006/relationships/hyperlink" Target="https://www.coupang.com/vp/products/1716092?itemId=7486518&amp;vendorItemId=3010098204&amp;sourceType=SDW_TOP_SELLING_WIDGET_V2&amp;searchId=49bed356cf324b66b82e515540192c58&amp;q=%EC%82%AC%EB%AC%B4%EC%9A%A9%20%ED%82%A4%EB%B3%B4%EB%93%9C&amp;isAddedCart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995"/>
  <sheetViews>
    <sheetView tabSelected="1" topLeftCell="C13" workbookViewId="0">
      <selection activeCell="K21" sqref="K21"/>
    </sheetView>
  </sheetViews>
  <sheetFormatPr defaultColWidth="14.44140625" defaultRowHeight="15" customHeight="1"/>
  <cols>
    <col min="4" max="4" width="23.5546875" customWidth="1"/>
    <col min="5" max="5" width="17.88671875" customWidth="1"/>
    <col min="6" max="6" width="22" customWidth="1"/>
    <col min="7" max="7" width="9.33203125" customWidth="1"/>
    <col min="8" max="8" width="18.33203125" customWidth="1"/>
    <col min="11" max="11" width="69" customWidth="1"/>
  </cols>
  <sheetData>
    <row r="1" spans="1:27" ht="15.75" customHeight="1">
      <c r="A1" s="1"/>
      <c r="B1" s="1"/>
      <c r="C1" s="1"/>
      <c r="D1" s="114" t="s">
        <v>0</v>
      </c>
      <c r="E1" s="103"/>
      <c r="F1" s="103"/>
      <c r="G1" s="103"/>
      <c r="H1" s="103"/>
      <c r="I1" s="103"/>
      <c r="J1" s="104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1"/>
      <c r="B2" s="1"/>
      <c r="C2" s="1"/>
      <c r="D2" s="3" t="s">
        <v>1</v>
      </c>
      <c r="E2" s="3" t="s">
        <v>2</v>
      </c>
      <c r="F2" s="3" t="s">
        <v>3</v>
      </c>
      <c r="G2" s="4" t="s">
        <v>4</v>
      </c>
      <c r="H2" s="5" t="s">
        <v>5</v>
      </c>
      <c r="I2" s="6" t="s">
        <v>6</v>
      </c>
      <c r="J2" s="7" t="s">
        <v>7</v>
      </c>
      <c r="K2" s="8" t="s">
        <v>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1"/>
      <c r="B3" s="1"/>
      <c r="C3" s="1"/>
      <c r="D3" s="113" t="s">
        <v>9</v>
      </c>
      <c r="E3" s="113" t="s">
        <v>10</v>
      </c>
      <c r="F3" s="3" t="s">
        <v>11</v>
      </c>
      <c r="G3" s="4" t="s">
        <v>12</v>
      </c>
      <c r="H3" s="5">
        <v>0</v>
      </c>
      <c r="I3" s="5">
        <f>I97</f>
        <v>794380</v>
      </c>
      <c r="J3" s="9" t="str">
        <f t="shared" ref="J3:J16" si="0">IF(H3=0,"-",I3/H3)</f>
        <v>-</v>
      </c>
      <c r="K3" s="1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1"/>
      <c r="B4" s="1"/>
      <c r="C4" s="1"/>
      <c r="D4" s="111"/>
      <c r="E4" s="111"/>
      <c r="F4" s="3" t="s">
        <v>13</v>
      </c>
      <c r="G4" s="4" t="s">
        <v>14</v>
      </c>
      <c r="H4" s="6">
        <v>458047</v>
      </c>
      <c r="I4" s="6">
        <v>158257</v>
      </c>
      <c r="J4" s="9">
        <f t="shared" si="0"/>
        <v>0.34550384567522546</v>
      </c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>
      <c r="A5" s="1"/>
      <c r="B5" s="1"/>
      <c r="C5" s="1"/>
      <c r="D5" s="111"/>
      <c r="E5" s="106"/>
      <c r="F5" s="115" t="s">
        <v>15</v>
      </c>
      <c r="G5" s="104"/>
      <c r="H5" s="11">
        <f>H3+H4</f>
        <v>458047</v>
      </c>
      <c r="I5" s="11">
        <f>I4+I3</f>
        <v>952637</v>
      </c>
      <c r="J5" s="12">
        <f t="shared" si="0"/>
        <v>2.0797800225741025</v>
      </c>
      <c r="K5" s="1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1"/>
      <c r="B6" s="1"/>
      <c r="C6" s="1"/>
      <c r="D6" s="111"/>
      <c r="E6" s="113" t="s">
        <v>16</v>
      </c>
      <c r="F6" s="4" t="s">
        <v>17</v>
      </c>
      <c r="G6" s="4" t="s">
        <v>18</v>
      </c>
      <c r="H6" s="5">
        <v>0</v>
      </c>
      <c r="I6" s="5">
        <v>0</v>
      </c>
      <c r="J6" s="13" t="str">
        <f t="shared" si="0"/>
        <v>-</v>
      </c>
      <c r="K6" s="1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1"/>
      <c r="B7" s="1"/>
      <c r="C7" s="1"/>
      <c r="D7" s="111"/>
      <c r="E7" s="111"/>
      <c r="F7" s="4" t="s">
        <v>13</v>
      </c>
      <c r="G7" s="4" t="s">
        <v>19</v>
      </c>
      <c r="H7" s="5">
        <v>0</v>
      </c>
      <c r="I7" s="5">
        <v>0</v>
      </c>
      <c r="J7" s="13" t="str">
        <f t="shared" si="0"/>
        <v>-</v>
      </c>
      <c r="K7" s="1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>
      <c r="A8" s="1"/>
      <c r="B8" s="1"/>
      <c r="C8" s="1"/>
      <c r="D8" s="111"/>
      <c r="E8" s="106"/>
      <c r="F8" s="116" t="s">
        <v>15</v>
      </c>
      <c r="G8" s="104"/>
      <c r="H8" s="15">
        <v>0</v>
      </c>
      <c r="I8" s="15">
        <v>0</v>
      </c>
      <c r="J8" s="12" t="str">
        <f t="shared" si="0"/>
        <v>-</v>
      </c>
      <c r="K8" s="1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1"/>
      <c r="B9" s="1"/>
      <c r="C9" s="1"/>
      <c r="D9" s="111"/>
      <c r="E9" s="113" t="s">
        <v>20</v>
      </c>
      <c r="F9" s="3" t="s">
        <v>21</v>
      </c>
      <c r="G9" s="4" t="s">
        <v>22</v>
      </c>
      <c r="H9" s="5">
        <v>0</v>
      </c>
      <c r="I9" s="5">
        <v>660000</v>
      </c>
      <c r="J9" s="9" t="str">
        <f t="shared" si="0"/>
        <v>-</v>
      </c>
      <c r="K9" s="1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>
      <c r="A10" s="1"/>
      <c r="B10" s="1"/>
      <c r="C10" s="1"/>
      <c r="D10" s="111"/>
      <c r="E10" s="117"/>
      <c r="F10" s="100" t="s">
        <v>166</v>
      </c>
      <c r="G10" s="101" t="s">
        <v>167</v>
      </c>
      <c r="H10" s="6">
        <v>0</v>
      </c>
      <c r="I10" s="6">
        <v>250000</v>
      </c>
      <c r="J10" s="9"/>
      <c r="K10" s="1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>
      <c r="A11" s="1"/>
      <c r="B11" s="1"/>
      <c r="C11" s="1"/>
      <c r="D11" s="111"/>
      <c r="E11" s="111"/>
      <c r="F11" s="3" t="s">
        <v>13</v>
      </c>
      <c r="G11" s="101" t="s">
        <v>168</v>
      </c>
      <c r="H11" s="6">
        <v>1304656</v>
      </c>
      <c r="I11" s="6">
        <v>641078</v>
      </c>
      <c r="J11" s="9">
        <f t="shared" si="0"/>
        <v>0.49137703731864951</v>
      </c>
      <c r="K11" s="1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1"/>
      <c r="B12" s="1"/>
      <c r="C12" s="1"/>
      <c r="D12" s="111"/>
      <c r="E12" s="111"/>
      <c r="F12" s="3" t="s">
        <v>23</v>
      </c>
      <c r="G12" s="101" t="s">
        <v>169</v>
      </c>
      <c r="H12" s="5">
        <v>627</v>
      </c>
      <c r="I12" s="6">
        <v>0</v>
      </c>
      <c r="J12" s="9">
        <f t="shared" si="0"/>
        <v>0</v>
      </c>
      <c r="K12" s="1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>
      <c r="A13" s="1"/>
      <c r="B13" s="1"/>
      <c r="C13" s="1"/>
      <c r="D13" s="111"/>
      <c r="E13" s="111"/>
      <c r="F13" s="3" t="s">
        <v>24</v>
      </c>
      <c r="G13" s="101" t="s">
        <v>170</v>
      </c>
      <c r="H13" s="5">
        <v>1600</v>
      </c>
      <c r="I13" s="6">
        <v>0</v>
      </c>
      <c r="J13" s="9">
        <f t="shared" si="0"/>
        <v>0</v>
      </c>
      <c r="K13" s="1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>
      <c r="A14" s="1"/>
      <c r="B14" s="1"/>
      <c r="C14" s="1"/>
      <c r="D14" s="111"/>
      <c r="E14" s="111"/>
      <c r="F14" s="3" t="s">
        <v>25</v>
      </c>
      <c r="G14" s="101" t="s">
        <v>171</v>
      </c>
      <c r="H14" s="5">
        <v>0</v>
      </c>
      <c r="I14" s="6">
        <v>0</v>
      </c>
      <c r="J14" s="9" t="str">
        <f t="shared" si="0"/>
        <v>-</v>
      </c>
      <c r="K14" s="1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>
      <c r="A15" s="1"/>
      <c r="B15" s="1"/>
      <c r="C15" s="1"/>
      <c r="D15" s="111"/>
      <c r="E15" s="106"/>
      <c r="F15" s="115" t="s">
        <v>15</v>
      </c>
      <c r="G15" s="104"/>
      <c r="H15" s="11">
        <f>SUM(H9:H14)</f>
        <v>1306883</v>
      </c>
      <c r="I15" s="11">
        <f>SUM(I9:I14)</f>
        <v>1551078</v>
      </c>
      <c r="J15" s="12">
        <f t="shared" si="0"/>
        <v>1.1868529929611142</v>
      </c>
      <c r="K15" s="1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>
      <c r="A16" s="1"/>
      <c r="B16" s="1"/>
      <c r="C16" s="1"/>
      <c r="D16" s="106"/>
      <c r="E16" s="118" t="s">
        <v>26</v>
      </c>
      <c r="F16" s="103"/>
      <c r="G16" s="104"/>
      <c r="H16" s="16">
        <f>H15+H5</f>
        <v>1764930</v>
      </c>
      <c r="I16" s="16">
        <f>I15+I5</f>
        <v>2503715</v>
      </c>
      <c r="J16" s="17">
        <f t="shared" si="0"/>
        <v>1.418591672190965</v>
      </c>
      <c r="K16" s="1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>
      <c r="A17" s="1"/>
      <c r="B17" s="1"/>
      <c r="C17" s="1"/>
      <c r="D17" s="1"/>
      <c r="E17" s="1"/>
      <c r="F17" s="1"/>
      <c r="G17" s="1"/>
      <c r="H17" s="18"/>
      <c r="I17" s="1"/>
      <c r="J17" s="19"/>
      <c r="K17" s="20" t="s">
        <v>27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>
      <c r="A18" s="1"/>
      <c r="B18" s="1"/>
      <c r="C18" s="21" t="s">
        <v>28</v>
      </c>
      <c r="D18" s="22" t="s">
        <v>29</v>
      </c>
      <c r="E18" s="22" t="s">
        <v>2</v>
      </c>
      <c r="F18" s="22" t="s">
        <v>30</v>
      </c>
      <c r="G18" s="23" t="s">
        <v>4</v>
      </c>
      <c r="H18" s="24" t="s">
        <v>5</v>
      </c>
      <c r="I18" s="25" t="s">
        <v>31</v>
      </c>
      <c r="J18" s="9" t="s">
        <v>7</v>
      </c>
      <c r="K18" s="8" t="s">
        <v>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1"/>
      <c r="B19" s="1"/>
      <c r="C19" s="110" t="s">
        <v>32</v>
      </c>
      <c r="D19" s="110" t="s">
        <v>33</v>
      </c>
      <c r="E19" s="22" t="s">
        <v>20</v>
      </c>
      <c r="F19" s="22" t="s">
        <v>34</v>
      </c>
      <c r="G19" s="23" t="s">
        <v>35</v>
      </c>
      <c r="H19" s="24" t="s">
        <v>36</v>
      </c>
      <c r="I19" s="26">
        <f>53300*3</f>
        <v>159900</v>
      </c>
      <c r="J19" s="9" t="str">
        <f>IF(H19="-", "-", I19/H19)</f>
        <v>-</v>
      </c>
      <c r="K19" s="10" t="s">
        <v>37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1"/>
      <c r="B20" s="1"/>
      <c r="C20" s="111"/>
      <c r="D20" s="106"/>
      <c r="E20" s="102" t="s">
        <v>15</v>
      </c>
      <c r="F20" s="103"/>
      <c r="G20" s="104"/>
      <c r="H20" s="27">
        <f t="shared" ref="H20:I20" si="1">SUM(H19)</f>
        <v>0</v>
      </c>
      <c r="I20" s="27">
        <f t="shared" si="1"/>
        <v>159900</v>
      </c>
      <c r="J20" s="28" t="str">
        <f>IF(H20=0, "-", I20/H20)</f>
        <v>-</v>
      </c>
      <c r="K20" s="1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1"/>
      <c r="B21" s="1"/>
      <c r="C21" s="111"/>
      <c r="D21" s="113" t="s">
        <v>38</v>
      </c>
      <c r="E21" s="31" t="s">
        <v>20</v>
      </c>
      <c r="F21" s="31" t="s">
        <v>38</v>
      </c>
      <c r="G21" s="94" t="s">
        <v>123</v>
      </c>
      <c r="H21" s="32">
        <v>0</v>
      </c>
      <c r="I21" s="32">
        <v>20000</v>
      </c>
      <c r="J21" s="9" t="str">
        <f t="shared" ref="J21:J22" si="2">IF(H21=0, "-", I21/H21)</f>
        <v>-</v>
      </c>
      <c r="K21" s="1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1"/>
      <c r="B22" s="1"/>
      <c r="C22" s="111"/>
      <c r="D22" s="106"/>
      <c r="E22" s="102" t="s">
        <v>15</v>
      </c>
      <c r="F22" s="103"/>
      <c r="G22" s="104"/>
      <c r="H22" s="29">
        <v>0</v>
      </c>
      <c r="I22" s="29">
        <v>20000</v>
      </c>
      <c r="J22" s="30" t="str">
        <f t="shared" si="2"/>
        <v>-</v>
      </c>
      <c r="K22" s="1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1"/>
      <c r="B23" s="1"/>
      <c r="C23" s="106"/>
      <c r="D23" s="108" t="s">
        <v>39</v>
      </c>
      <c r="E23" s="103"/>
      <c r="F23" s="103"/>
      <c r="G23" s="104"/>
      <c r="H23" s="33">
        <v>0</v>
      </c>
      <c r="I23" s="34">
        <f>SUM(I20,I22)</f>
        <v>179900</v>
      </c>
      <c r="J23" s="35" t="str">
        <f>IF(H23=0, "-", I23/H23)</f>
        <v>-</v>
      </c>
      <c r="K23" s="1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1"/>
      <c r="C24" s="110" t="s">
        <v>40</v>
      </c>
      <c r="D24" s="110" t="s">
        <v>41</v>
      </c>
      <c r="E24" s="22" t="s">
        <v>10</v>
      </c>
      <c r="F24" s="22" t="s">
        <v>42</v>
      </c>
      <c r="G24" s="88" t="s">
        <v>124</v>
      </c>
      <c r="H24" s="24" t="s">
        <v>36</v>
      </c>
      <c r="I24" s="36">
        <v>40490</v>
      </c>
      <c r="J24" s="37" t="str">
        <f t="shared" ref="J24:J25" si="3">IF(H24="-", "-", I24/H24)</f>
        <v>-</v>
      </c>
      <c r="K24" s="38" t="s">
        <v>43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1"/>
      <c r="C25" s="111"/>
      <c r="D25" s="111"/>
      <c r="E25" s="22" t="s">
        <v>10</v>
      </c>
      <c r="F25" s="22" t="s">
        <v>44</v>
      </c>
      <c r="G25" s="88" t="s">
        <v>125</v>
      </c>
      <c r="H25" s="24" t="s">
        <v>36</v>
      </c>
      <c r="I25" s="36">
        <v>22300</v>
      </c>
      <c r="J25" s="37" t="str">
        <f t="shared" si="3"/>
        <v>-</v>
      </c>
      <c r="K25" s="92" t="s">
        <v>121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"/>
      <c r="C26" s="111"/>
      <c r="D26" s="106"/>
      <c r="E26" s="102" t="s">
        <v>15</v>
      </c>
      <c r="F26" s="103"/>
      <c r="G26" s="104"/>
      <c r="H26" s="29">
        <v>0</v>
      </c>
      <c r="I26" s="39">
        <f>SUM(I24:I25)</f>
        <v>62790</v>
      </c>
      <c r="J26" s="40" t="str">
        <f>IF(H26=0, "-", I26/H26)</f>
        <v>-</v>
      </c>
      <c r="K26" s="1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"/>
      <c r="C27" s="111"/>
      <c r="D27" s="110" t="s">
        <v>45</v>
      </c>
      <c r="E27" s="93" t="s">
        <v>164</v>
      </c>
      <c r="F27" s="22" t="s">
        <v>46</v>
      </c>
      <c r="G27" s="88" t="s">
        <v>126</v>
      </c>
      <c r="H27" s="24" t="s">
        <v>36</v>
      </c>
      <c r="I27" s="36">
        <v>8000</v>
      </c>
      <c r="J27" s="37" t="str">
        <f t="shared" ref="J27:J29" si="4">IF(H27="-", "-", I27/H27)</f>
        <v>-</v>
      </c>
      <c r="K27" s="1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111"/>
      <c r="D28" s="111"/>
      <c r="E28" s="93" t="s">
        <v>164</v>
      </c>
      <c r="F28" s="22" t="s">
        <v>47</v>
      </c>
      <c r="G28" s="88" t="s">
        <v>127</v>
      </c>
      <c r="H28" s="24" t="s">
        <v>36</v>
      </c>
      <c r="I28" s="36">
        <v>50700</v>
      </c>
      <c r="J28" s="37" t="str">
        <f t="shared" si="4"/>
        <v>-</v>
      </c>
      <c r="K28" s="99" t="s">
        <v>172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111"/>
      <c r="D29" s="111"/>
      <c r="E29" s="98" t="s">
        <v>164</v>
      </c>
      <c r="F29" s="42" t="s">
        <v>48</v>
      </c>
      <c r="G29" s="95" t="s">
        <v>128</v>
      </c>
      <c r="H29" s="43" t="s">
        <v>36</v>
      </c>
      <c r="I29" s="44">
        <v>30000</v>
      </c>
      <c r="J29" s="37" t="str">
        <f t="shared" si="4"/>
        <v>-</v>
      </c>
      <c r="K29" s="99" t="s">
        <v>165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11"/>
      <c r="D30" s="106"/>
      <c r="E30" s="102" t="s">
        <v>15</v>
      </c>
      <c r="F30" s="103"/>
      <c r="G30" s="104"/>
      <c r="H30" s="29">
        <v>0</v>
      </c>
      <c r="I30" s="39">
        <f>SUM(I27:I29)</f>
        <v>88700</v>
      </c>
      <c r="J30" s="40" t="str">
        <f>IF(H30=0, "-", I30/H30)</f>
        <v>-</v>
      </c>
      <c r="K30" s="1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11"/>
      <c r="D31" s="110" t="s">
        <v>49</v>
      </c>
      <c r="E31" s="93" t="s">
        <v>164</v>
      </c>
      <c r="F31" s="22" t="s">
        <v>50</v>
      </c>
      <c r="G31" s="88" t="s">
        <v>129</v>
      </c>
      <c r="H31" s="24" t="s">
        <v>36</v>
      </c>
      <c r="I31" s="36">
        <v>34010</v>
      </c>
      <c r="J31" s="37" t="str">
        <f t="shared" ref="J31:J33" si="5">IF(H31="-", "-", I31/H31)</f>
        <v>-</v>
      </c>
      <c r="K31" s="45" t="s">
        <v>51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11"/>
      <c r="D32" s="111"/>
      <c r="E32" s="93" t="s">
        <v>164</v>
      </c>
      <c r="F32" s="22" t="s">
        <v>52</v>
      </c>
      <c r="G32" s="88" t="s">
        <v>130</v>
      </c>
      <c r="H32" s="24" t="s">
        <v>36</v>
      </c>
      <c r="I32" s="36">
        <v>30000</v>
      </c>
      <c r="J32" s="37" t="str">
        <f t="shared" si="5"/>
        <v>-</v>
      </c>
      <c r="K32" s="41" t="s">
        <v>53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11"/>
      <c r="D33" s="111"/>
      <c r="E33" s="93" t="s">
        <v>164</v>
      </c>
      <c r="F33" s="22" t="s">
        <v>54</v>
      </c>
      <c r="G33" s="88" t="s">
        <v>131</v>
      </c>
      <c r="H33" s="24" t="s">
        <v>36</v>
      </c>
      <c r="I33" s="36">
        <v>25000</v>
      </c>
      <c r="J33" s="37" t="str">
        <f t="shared" si="5"/>
        <v>-</v>
      </c>
      <c r="K33" s="41" t="s">
        <v>55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11"/>
      <c r="D34" s="106"/>
      <c r="E34" s="102" t="s">
        <v>15</v>
      </c>
      <c r="F34" s="103"/>
      <c r="G34" s="104"/>
      <c r="H34" s="29">
        <v>0</v>
      </c>
      <c r="I34" s="39">
        <f>SUM(I31:I33)</f>
        <v>89010</v>
      </c>
      <c r="J34" s="40" t="str">
        <f>IF(H34=0, "-", I34/H34)</f>
        <v>-</v>
      </c>
      <c r="K34" s="1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11"/>
      <c r="D35" s="110" t="s">
        <v>38</v>
      </c>
      <c r="E35" s="22" t="s">
        <v>20</v>
      </c>
      <c r="F35" s="22" t="s">
        <v>38</v>
      </c>
      <c r="G35" s="88" t="s">
        <v>132</v>
      </c>
      <c r="H35" s="46">
        <v>0</v>
      </c>
      <c r="I35" s="47">
        <v>20000</v>
      </c>
      <c r="J35" s="37" t="str">
        <f t="shared" ref="J35:J37" si="6">IF(H35=0, "-", I35/H35)</f>
        <v>-</v>
      </c>
      <c r="K35" s="1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11"/>
      <c r="D36" s="106"/>
      <c r="E36" s="102" t="s">
        <v>15</v>
      </c>
      <c r="F36" s="103"/>
      <c r="G36" s="104"/>
      <c r="H36" s="29">
        <v>0</v>
      </c>
      <c r="I36" s="48">
        <v>20000</v>
      </c>
      <c r="J36" s="40" t="str">
        <f t="shared" si="6"/>
        <v>-</v>
      </c>
      <c r="K36" s="1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06"/>
      <c r="D37" s="108" t="s">
        <v>39</v>
      </c>
      <c r="E37" s="103"/>
      <c r="F37" s="103"/>
      <c r="G37" s="104"/>
      <c r="H37" s="33">
        <v>0</v>
      </c>
      <c r="I37" s="49">
        <f>SUM(I26,I30,I34,I35)</f>
        <v>260500</v>
      </c>
      <c r="J37" s="50" t="str">
        <f t="shared" si="6"/>
        <v>-</v>
      </c>
      <c r="K37" s="1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10" t="s">
        <v>56</v>
      </c>
      <c r="D38" s="110" t="s">
        <v>57</v>
      </c>
      <c r="E38" s="22" t="s">
        <v>10</v>
      </c>
      <c r="F38" s="22" t="s">
        <v>58</v>
      </c>
      <c r="G38" s="88" t="s">
        <v>133</v>
      </c>
      <c r="H38" s="24" t="s">
        <v>36</v>
      </c>
      <c r="I38" s="36">
        <v>91800</v>
      </c>
      <c r="J38" s="51" t="str">
        <f>IF(H38="-", "-", I38/H38)</f>
        <v>-</v>
      </c>
      <c r="K38" s="90" t="s">
        <v>118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11"/>
      <c r="D39" s="106"/>
      <c r="E39" s="102" t="s">
        <v>15</v>
      </c>
      <c r="F39" s="103"/>
      <c r="G39" s="104"/>
      <c r="H39" s="27">
        <v>0</v>
      </c>
      <c r="I39" s="39">
        <f>SUM(I38)</f>
        <v>91800</v>
      </c>
      <c r="J39" s="52" t="str">
        <f>IF(H39=0, "-", I39/H39)</f>
        <v>-</v>
      </c>
      <c r="K39" s="1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11"/>
      <c r="D40" s="110" t="s">
        <v>60</v>
      </c>
      <c r="E40" s="22" t="s">
        <v>20</v>
      </c>
      <c r="F40" s="22" t="s">
        <v>61</v>
      </c>
      <c r="G40" s="88" t="s">
        <v>134</v>
      </c>
      <c r="H40" s="24" t="s">
        <v>36</v>
      </c>
      <c r="I40" s="36">
        <v>32400</v>
      </c>
      <c r="J40" s="51" t="str">
        <f t="shared" ref="J40:J42" si="7">IF(H40="-", "-", I40/H40)</f>
        <v>-</v>
      </c>
      <c r="K40" s="41" t="s">
        <v>62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11"/>
      <c r="D41" s="111"/>
      <c r="E41" s="22" t="s">
        <v>20</v>
      </c>
      <c r="F41" s="22" t="s">
        <v>63</v>
      </c>
      <c r="G41" s="88" t="s">
        <v>135</v>
      </c>
      <c r="H41" s="24" t="s">
        <v>36</v>
      </c>
      <c r="I41" s="36">
        <v>24000</v>
      </c>
      <c r="J41" s="51" t="str">
        <f t="shared" si="7"/>
        <v>-</v>
      </c>
      <c r="K41" s="41" t="s">
        <v>59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11"/>
      <c r="D42" s="111"/>
      <c r="E42" s="22" t="s">
        <v>20</v>
      </c>
      <c r="F42" s="22" t="s">
        <v>64</v>
      </c>
      <c r="G42" s="88" t="s">
        <v>136</v>
      </c>
      <c r="H42" s="24" t="s">
        <v>36</v>
      </c>
      <c r="I42" s="36">
        <v>9900</v>
      </c>
      <c r="J42" s="51" t="str">
        <f t="shared" si="7"/>
        <v>-</v>
      </c>
      <c r="K42" s="38" t="s">
        <v>65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11"/>
      <c r="D43" s="106"/>
      <c r="E43" s="102" t="s">
        <v>15</v>
      </c>
      <c r="F43" s="103"/>
      <c r="G43" s="104"/>
      <c r="H43" s="27">
        <f t="shared" ref="H43:I43" si="8">SUM(H40:H42)</f>
        <v>0</v>
      </c>
      <c r="I43" s="39">
        <f t="shared" si="8"/>
        <v>66300</v>
      </c>
      <c r="J43" s="52" t="str">
        <f t="shared" ref="J43:J46" si="9">IF(H43=0, "-", I43/H43)</f>
        <v>-</v>
      </c>
      <c r="K43" s="10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11"/>
      <c r="D44" s="110" t="s">
        <v>38</v>
      </c>
      <c r="E44" s="22" t="s">
        <v>20</v>
      </c>
      <c r="F44" s="22" t="s">
        <v>38</v>
      </c>
      <c r="G44" s="88" t="s">
        <v>137</v>
      </c>
      <c r="H44" s="26">
        <v>0</v>
      </c>
      <c r="I44" s="47">
        <v>20000</v>
      </c>
      <c r="J44" s="51" t="str">
        <f t="shared" si="9"/>
        <v>-</v>
      </c>
      <c r="K44" s="10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11"/>
      <c r="D45" s="106"/>
      <c r="E45" s="102" t="s">
        <v>15</v>
      </c>
      <c r="F45" s="103"/>
      <c r="G45" s="104"/>
      <c r="H45" s="29">
        <v>0</v>
      </c>
      <c r="I45" s="48">
        <v>20000</v>
      </c>
      <c r="J45" s="52" t="str">
        <f t="shared" si="9"/>
        <v>-</v>
      </c>
      <c r="K45" s="10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06"/>
      <c r="D46" s="108" t="s">
        <v>39</v>
      </c>
      <c r="E46" s="103"/>
      <c r="F46" s="103"/>
      <c r="G46" s="104"/>
      <c r="H46" s="34">
        <f>SUM(H39, H43)</f>
        <v>0</v>
      </c>
      <c r="I46" s="49">
        <f>SUM(I39,I43,I44)</f>
        <v>178100</v>
      </c>
      <c r="J46" s="53" t="str">
        <f t="shared" si="9"/>
        <v>-</v>
      </c>
      <c r="K46" s="10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10" t="s">
        <v>66</v>
      </c>
      <c r="D47" s="110" t="s">
        <v>67</v>
      </c>
      <c r="E47" s="93" t="s">
        <v>163</v>
      </c>
      <c r="F47" s="22" t="s">
        <v>68</v>
      </c>
      <c r="G47" s="88" t="s">
        <v>138</v>
      </c>
      <c r="H47" s="24" t="s">
        <v>36</v>
      </c>
      <c r="I47" s="36">
        <v>249000</v>
      </c>
      <c r="J47" s="51" t="str">
        <f t="shared" ref="J47:J50" si="10">IF(H47="-", "-", I47/H47)</f>
        <v>-</v>
      </c>
      <c r="K47" s="38" t="s">
        <v>69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11"/>
      <c r="D48" s="111"/>
      <c r="E48" s="93" t="s">
        <v>163</v>
      </c>
      <c r="F48" s="22" t="s">
        <v>70</v>
      </c>
      <c r="G48" s="88" t="s">
        <v>139</v>
      </c>
      <c r="H48" s="24" t="s">
        <v>36</v>
      </c>
      <c r="I48" s="36">
        <v>124000</v>
      </c>
      <c r="J48" s="51" t="str">
        <f t="shared" si="10"/>
        <v>-</v>
      </c>
      <c r="K48" s="38" t="s">
        <v>71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11"/>
      <c r="D49" s="111"/>
      <c r="E49" s="93" t="s">
        <v>163</v>
      </c>
      <c r="F49" s="22" t="s">
        <v>72</v>
      </c>
      <c r="G49" s="88" t="s">
        <v>140</v>
      </c>
      <c r="H49" s="24" t="s">
        <v>36</v>
      </c>
      <c r="I49" s="36">
        <v>100000</v>
      </c>
      <c r="J49" s="51" t="str">
        <f t="shared" si="10"/>
        <v>-</v>
      </c>
      <c r="K49" s="54" t="s">
        <v>73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11"/>
      <c r="D50" s="111"/>
      <c r="E50" s="22" t="s">
        <v>10</v>
      </c>
      <c r="F50" s="22" t="s">
        <v>74</v>
      </c>
      <c r="G50" s="88" t="s">
        <v>141</v>
      </c>
      <c r="H50" s="24" t="s">
        <v>36</v>
      </c>
      <c r="I50" s="36">
        <v>30000</v>
      </c>
      <c r="J50" s="51" t="str">
        <f t="shared" si="10"/>
        <v>-</v>
      </c>
      <c r="K50" s="1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11"/>
      <c r="D51" s="106"/>
      <c r="E51" s="112" t="s">
        <v>15</v>
      </c>
      <c r="F51" s="103"/>
      <c r="G51" s="104"/>
      <c r="H51" s="55">
        <v>0</v>
      </c>
      <c r="I51" s="56">
        <f>SUM(I47:I50)</f>
        <v>503000</v>
      </c>
      <c r="J51" s="57" t="str">
        <f t="shared" ref="J51:J54" si="11">IF(H51=0, "-", I51/H51)</f>
        <v>-</v>
      </c>
      <c r="K51" s="10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11"/>
      <c r="D52" s="110" t="s">
        <v>38</v>
      </c>
      <c r="E52" s="22" t="s">
        <v>20</v>
      </c>
      <c r="F52" s="22" t="s">
        <v>38</v>
      </c>
      <c r="G52" s="88" t="s">
        <v>142</v>
      </c>
      <c r="H52" s="26">
        <v>0</v>
      </c>
      <c r="I52" s="47">
        <v>20000</v>
      </c>
      <c r="J52" s="51" t="str">
        <f t="shared" si="11"/>
        <v>-</v>
      </c>
      <c r="K52" s="10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11"/>
      <c r="D53" s="106"/>
      <c r="E53" s="102" t="s">
        <v>15</v>
      </c>
      <c r="F53" s="103"/>
      <c r="G53" s="104"/>
      <c r="H53" s="29">
        <v>0</v>
      </c>
      <c r="I53" s="48">
        <v>20000</v>
      </c>
      <c r="J53" s="52" t="str">
        <f t="shared" si="11"/>
        <v>-</v>
      </c>
      <c r="K53" s="1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06"/>
      <c r="D54" s="108" t="s">
        <v>39</v>
      </c>
      <c r="E54" s="103"/>
      <c r="F54" s="103"/>
      <c r="G54" s="104"/>
      <c r="H54" s="34">
        <f t="shared" ref="H54:I54" si="12">SUM(H51,H52)</f>
        <v>0</v>
      </c>
      <c r="I54" s="49">
        <f t="shared" si="12"/>
        <v>523000</v>
      </c>
      <c r="J54" s="53" t="str">
        <f t="shared" si="11"/>
        <v>-</v>
      </c>
      <c r="K54" s="10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58"/>
      <c r="C55" s="110" t="s">
        <v>75</v>
      </c>
      <c r="D55" s="110" t="s">
        <v>76</v>
      </c>
      <c r="E55" s="22" t="s">
        <v>10</v>
      </c>
      <c r="F55" s="89" t="s">
        <v>117</v>
      </c>
      <c r="G55" s="88" t="s">
        <v>143</v>
      </c>
      <c r="H55" s="24" t="s">
        <v>36</v>
      </c>
      <c r="I55" s="36">
        <v>103000</v>
      </c>
      <c r="J55" s="59" t="str">
        <f t="shared" ref="J55:J59" si="13">IF(H55="-", "-", I55/H55)</f>
        <v>-</v>
      </c>
      <c r="K55" s="38" t="s">
        <v>77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58"/>
      <c r="C56" s="111"/>
      <c r="D56" s="111"/>
      <c r="E56" s="22" t="s">
        <v>10</v>
      </c>
      <c r="F56" s="22" t="s">
        <v>78</v>
      </c>
      <c r="G56" s="88" t="s">
        <v>144</v>
      </c>
      <c r="H56" s="24" t="s">
        <v>36</v>
      </c>
      <c r="I56" s="36">
        <v>30000</v>
      </c>
      <c r="J56" s="59" t="str">
        <f t="shared" si="13"/>
        <v>-</v>
      </c>
      <c r="K56" s="38" t="s">
        <v>79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58"/>
      <c r="C57" s="111"/>
      <c r="D57" s="111"/>
      <c r="E57" s="22" t="s">
        <v>10</v>
      </c>
      <c r="F57" s="22" t="s">
        <v>80</v>
      </c>
      <c r="G57" s="88" t="s">
        <v>145</v>
      </c>
      <c r="H57" s="24" t="s">
        <v>36</v>
      </c>
      <c r="I57" s="36">
        <v>10000</v>
      </c>
      <c r="J57" s="59" t="str">
        <f t="shared" si="13"/>
        <v>-</v>
      </c>
      <c r="K57" s="38" t="s">
        <v>81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58"/>
      <c r="C58" s="111"/>
      <c r="D58" s="111"/>
      <c r="E58" s="58" t="s">
        <v>10</v>
      </c>
      <c r="F58" s="22" t="s">
        <v>82</v>
      </c>
      <c r="G58" s="88" t="s">
        <v>146</v>
      </c>
      <c r="H58" s="24" t="s">
        <v>36</v>
      </c>
      <c r="I58" s="36">
        <v>10000</v>
      </c>
      <c r="J58" s="59" t="str">
        <f t="shared" si="13"/>
        <v>-</v>
      </c>
      <c r="K58" s="10" t="s">
        <v>83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58"/>
      <c r="C59" s="111"/>
      <c r="D59" s="111"/>
      <c r="E59" s="22" t="s">
        <v>10</v>
      </c>
      <c r="F59" s="22" t="s">
        <v>84</v>
      </c>
      <c r="G59" s="88" t="s">
        <v>147</v>
      </c>
      <c r="H59" s="24" t="s">
        <v>36</v>
      </c>
      <c r="I59" s="36">
        <v>50000</v>
      </c>
      <c r="J59" s="59" t="str">
        <f t="shared" si="13"/>
        <v>-</v>
      </c>
      <c r="K59" s="41" t="s">
        <v>85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58"/>
      <c r="C60" s="111"/>
      <c r="D60" s="106"/>
      <c r="E60" s="102" t="s">
        <v>15</v>
      </c>
      <c r="F60" s="103"/>
      <c r="G60" s="104"/>
      <c r="H60" s="27">
        <f>SUM(H55:H59)</f>
        <v>0</v>
      </c>
      <c r="I60" s="39">
        <f>SUM(I55:I59)</f>
        <v>203000</v>
      </c>
      <c r="J60" s="52" t="str">
        <f t="shared" ref="J60:J62" si="14">IF(H60=0, "-", I60/H60)</f>
        <v>-</v>
      </c>
      <c r="K60" s="10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58"/>
      <c r="C61" s="111"/>
      <c r="D61" s="110" t="s">
        <v>86</v>
      </c>
      <c r="E61" s="93" t="s">
        <v>162</v>
      </c>
      <c r="F61" s="22" t="s">
        <v>87</v>
      </c>
      <c r="G61" s="88" t="s">
        <v>148</v>
      </c>
      <c r="H61" s="26">
        <v>0</v>
      </c>
      <c r="I61" s="36">
        <v>20000</v>
      </c>
      <c r="J61" s="51" t="str">
        <f t="shared" si="14"/>
        <v>-</v>
      </c>
      <c r="K61" s="38" t="s">
        <v>88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58"/>
      <c r="C62" s="111"/>
      <c r="D62" s="106"/>
      <c r="E62" s="102" t="s">
        <v>15</v>
      </c>
      <c r="F62" s="103"/>
      <c r="G62" s="104"/>
      <c r="H62" s="27">
        <f t="shared" ref="H62:I62" si="15">SUM(H61)</f>
        <v>0</v>
      </c>
      <c r="I62" s="39">
        <f t="shared" si="15"/>
        <v>20000</v>
      </c>
      <c r="J62" s="52" t="str">
        <f t="shared" si="14"/>
        <v>-</v>
      </c>
      <c r="K62" s="1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58"/>
      <c r="C63" s="111"/>
      <c r="D63" s="110" t="s">
        <v>89</v>
      </c>
      <c r="E63" s="93" t="s">
        <v>162</v>
      </c>
      <c r="F63" s="22" t="s">
        <v>90</v>
      </c>
      <c r="G63" s="88" t="s">
        <v>149</v>
      </c>
      <c r="H63" s="24" t="s">
        <v>36</v>
      </c>
      <c r="I63" s="36">
        <v>20000</v>
      </c>
      <c r="J63" s="51" t="str">
        <f t="shared" ref="J63:J65" si="16">IF(H63="-", "-", I63/H63)</f>
        <v>-</v>
      </c>
      <c r="K63" s="38" t="s">
        <v>91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58"/>
      <c r="C64" s="111"/>
      <c r="D64" s="111"/>
      <c r="E64" s="93" t="s">
        <v>162</v>
      </c>
      <c r="F64" s="22" t="s">
        <v>92</v>
      </c>
      <c r="G64" s="88" t="s">
        <v>150</v>
      </c>
      <c r="H64" s="24" t="s">
        <v>36</v>
      </c>
      <c r="I64" s="36">
        <v>20000</v>
      </c>
      <c r="J64" s="51" t="str">
        <f t="shared" si="16"/>
        <v>-</v>
      </c>
      <c r="K64" s="38" t="s">
        <v>93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58"/>
      <c r="C65" s="111"/>
      <c r="D65" s="111"/>
      <c r="E65" s="93" t="s">
        <v>162</v>
      </c>
      <c r="F65" s="22" t="s">
        <v>94</v>
      </c>
      <c r="G65" s="88" t="s">
        <v>151</v>
      </c>
      <c r="H65" s="24" t="s">
        <v>36</v>
      </c>
      <c r="I65" s="36">
        <v>20000</v>
      </c>
      <c r="J65" s="51" t="str">
        <f t="shared" si="16"/>
        <v>-</v>
      </c>
      <c r="K65" s="10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11"/>
      <c r="D66" s="106"/>
      <c r="E66" s="102" t="s">
        <v>15</v>
      </c>
      <c r="F66" s="103"/>
      <c r="G66" s="104"/>
      <c r="H66" s="27">
        <v>0</v>
      </c>
      <c r="I66" s="39">
        <f>SUM(I63:I65)</f>
        <v>60000</v>
      </c>
      <c r="J66" s="52" t="str">
        <f t="shared" ref="J66:J69" si="17">IF(H66=0, "-", I66/H66)</f>
        <v>-</v>
      </c>
      <c r="K66" s="10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11"/>
      <c r="D67" s="110" t="s">
        <v>38</v>
      </c>
      <c r="E67" s="22" t="s">
        <v>20</v>
      </c>
      <c r="F67" s="22" t="s">
        <v>38</v>
      </c>
      <c r="G67" s="88" t="s">
        <v>152</v>
      </c>
      <c r="H67" s="26">
        <v>0</v>
      </c>
      <c r="I67" s="47">
        <v>20000</v>
      </c>
      <c r="J67" s="51" t="str">
        <f t="shared" si="17"/>
        <v>-</v>
      </c>
      <c r="K67" s="10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11"/>
      <c r="D68" s="106"/>
      <c r="E68" s="109" t="s">
        <v>15</v>
      </c>
      <c r="F68" s="103"/>
      <c r="G68" s="104"/>
      <c r="H68" s="29">
        <v>0</v>
      </c>
      <c r="I68" s="48">
        <v>20000</v>
      </c>
      <c r="J68" s="52" t="str">
        <f t="shared" si="17"/>
        <v>-</v>
      </c>
      <c r="K68" s="10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06"/>
      <c r="D69" s="108" t="s">
        <v>39</v>
      </c>
      <c r="E69" s="103"/>
      <c r="F69" s="103"/>
      <c r="G69" s="104"/>
      <c r="H69" s="34">
        <f t="shared" ref="H69:I69" si="18">SUM(H60,H62,H66,H67)</f>
        <v>0</v>
      </c>
      <c r="I69" s="49">
        <f t="shared" si="18"/>
        <v>303000</v>
      </c>
      <c r="J69" s="53" t="str">
        <f t="shared" si="17"/>
        <v>-</v>
      </c>
      <c r="K69" s="10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10" t="s">
        <v>95</v>
      </c>
      <c r="D70" s="110" t="s">
        <v>96</v>
      </c>
      <c r="E70" s="22" t="s">
        <v>10</v>
      </c>
      <c r="F70" s="22" t="s">
        <v>97</v>
      </c>
      <c r="G70" s="88" t="s">
        <v>153</v>
      </c>
      <c r="H70" s="105">
        <v>62010</v>
      </c>
      <c r="I70" s="36">
        <v>40000</v>
      </c>
      <c r="J70" s="107">
        <f>IF(H70=0, "-", SUM(I70:I71)/H70)</f>
        <v>1.0079019512981777</v>
      </c>
      <c r="K70" s="41" t="s">
        <v>98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11"/>
      <c r="D71" s="111"/>
      <c r="E71" s="22" t="s">
        <v>10</v>
      </c>
      <c r="F71" s="22" t="s">
        <v>99</v>
      </c>
      <c r="G71" s="88" t="s">
        <v>154</v>
      </c>
      <c r="H71" s="106"/>
      <c r="I71" s="36">
        <v>22500</v>
      </c>
      <c r="J71" s="106"/>
      <c r="K71" s="41" t="s">
        <v>100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11"/>
      <c r="D72" s="111"/>
      <c r="E72" s="22" t="s">
        <v>10</v>
      </c>
      <c r="F72" s="22" t="s">
        <v>74</v>
      </c>
      <c r="G72" s="88" t="s">
        <v>155</v>
      </c>
      <c r="H72" s="24" t="s">
        <v>36</v>
      </c>
      <c r="I72" s="36">
        <v>20000</v>
      </c>
      <c r="J72" s="59" t="str">
        <f>IF(H72="-", "-", I72/H72)</f>
        <v>-</v>
      </c>
      <c r="K72" s="1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11"/>
      <c r="D73" s="106"/>
      <c r="E73" s="102" t="s">
        <v>15</v>
      </c>
      <c r="F73" s="103"/>
      <c r="G73" s="104"/>
      <c r="H73" s="29">
        <v>62010</v>
      </c>
      <c r="I73" s="39">
        <f>SUM(I70:I72)</f>
        <v>82500</v>
      </c>
      <c r="J73" s="52">
        <f>IF(H73=0, "-", I73/H73)</f>
        <v>1.3304305757135946</v>
      </c>
      <c r="K73" s="10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11"/>
      <c r="D74" s="110" t="s">
        <v>101</v>
      </c>
      <c r="E74" s="22" t="s">
        <v>10</v>
      </c>
      <c r="F74" s="22" t="s">
        <v>102</v>
      </c>
      <c r="G74" s="88" t="s">
        <v>156</v>
      </c>
      <c r="H74" s="24" t="s">
        <v>36</v>
      </c>
      <c r="I74" s="36">
        <v>16580</v>
      </c>
      <c r="J74" s="51" t="str">
        <f t="shared" ref="J74:J77" si="19">IF(H74="-", "-", I74/H74)</f>
        <v>-</v>
      </c>
      <c r="K74" s="38" t="s">
        <v>103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11"/>
      <c r="D75" s="111"/>
      <c r="E75" s="93" t="s">
        <v>122</v>
      </c>
      <c r="F75" s="22" t="s">
        <v>104</v>
      </c>
      <c r="G75" s="88" t="s">
        <v>157</v>
      </c>
      <c r="H75" s="24" t="s">
        <v>36</v>
      </c>
      <c r="I75" s="36">
        <v>30000</v>
      </c>
      <c r="J75" s="59" t="str">
        <f t="shared" si="19"/>
        <v>-</v>
      </c>
      <c r="K75" s="10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11"/>
      <c r="D76" s="111"/>
      <c r="E76" s="22" t="s">
        <v>10</v>
      </c>
      <c r="F76" s="60" t="s">
        <v>105</v>
      </c>
      <c r="G76" s="96" t="s">
        <v>158</v>
      </c>
      <c r="H76" s="61" t="s">
        <v>36</v>
      </c>
      <c r="I76" s="62">
        <f>45000</f>
        <v>45000</v>
      </c>
      <c r="J76" s="63" t="str">
        <f t="shared" si="19"/>
        <v>-</v>
      </c>
      <c r="K76" s="91" t="s">
        <v>120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11"/>
      <c r="D77" s="111"/>
      <c r="E77" s="64" t="s">
        <v>10</v>
      </c>
      <c r="F77" s="65" t="s">
        <v>106</v>
      </c>
      <c r="G77" s="97" t="s">
        <v>159</v>
      </c>
      <c r="H77" s="66" t="s">
        <v>36</v>
      </c>
      <c r="I77" s="67">
        <v>5000</v>
      </c>
      <c r="J77" s="63" t="str">
        <f t="shared" si="19"/>
        <v>-</v>
      </c>
      <c r="K77" s="90" t="s">
        <v>119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11"/>
      <c r="D78" s="106"/>
      <c r="E78" s="102" t="s">
        <v>15</v>
      </c>
      <c r="F78" s="103"/>
      <c r="G78" s="104"/>
      <c r="H78" s="27">
        <f>SUM(H74:H77)</f>
        <v>0</v>
      </c>
      <c r="I78" s="39">
        <f>SUM(I74:I77)</f>
        <v>96580</v>
      </c>
      <c r="J78" s="52" t="str">
        <f>IF(H78=0, "-", I78/H78)</f>
        <v>-</v>
      </c>
      <c r="K78" s="10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11"/>
      <c r="D79" s="110" t="s">
        <v>107</v>
      </c>
      <c r="E79" s="22" t="s">
        <v>20</v>
      </c>
      <c r="F79" s="22" t="s">
        <v>108</v>
      </c>
      <c r="G79" s="88" t="s">
        <v>161</v>
      </c>
      <c r="H79" s="24" t="s">
        <v>36</v>
      </c>
      <c r="I79" s="26">
        <v>32000</v>
      </c>
      <c r="J79" s="51" t="str">
        <f>IF(H79="-", "-", I79/H79)</f>
        <v>-</v>
      </c>
      <c r="K79" s="10" t="s">
        <v>109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11"/>
      <c r="D80" s="106"/>
      <c r="E80" s="102" t="s">
        <v>15</v>
      </c>
      <c r="F80" s="103"/>
      <c r="G80" s="104"/>
      <c r="H80" s="27">
        <f t="shared" ref="H80:I80" si="20">SUM(H79)</f>
        <v>0</v>
      </c>
      <c r="I80" s="39">
        <f t="shared" si="20"/>
        <v>32000</v>
      </c>
      <c r="J80" s="52" t="str">
        <f t="shared" ref="J80:J84" si="21">IF(H80=0, "-", I80/H80)</f>
        <v>-</v>
      </c>
      <c r="K80" s="10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11"/>
      <c r="D81" s="110" t="s">
        <v>38</v>
      </c>
      <c r="E81" s="22" t="s">
        <v>20</v>
      </c>
      <c r="F81" s="22" t="s">
        <v>38</v>
      </c>
      <c r="G81" s="88" t="s">
        <v>160</v>
      </c>
      <c r="H81" s="46">
        <v>0</v>
      </c>
      <c r="I81" s="47">
        <v>20000</v>
      </c>
      <c r="J81" s="59" t="str">
        <f t="shared" si="21"/>
        <v>-</v>
      </c>
      <c r="K81" s="10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11"/>
      <c r="D82" s="106"/>
      <c r="E82" s="102" t="s">
        <v>15</v>
      </c>
      <c r="F82" s="103"/>
      <c r="G82" s="104"/>
      <c r="H82" s="29">
        <v>0</v>
      </c>
      <c r="I82" s="48">
        <v>20000</v>
      </c>
      <c r="J82" s="52" t="str">
        <f t="shared" si="21"/>
        <v>-</v>
      </c>
      <c r="K82" s="10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06"/>
      <c r="D83" s="108" t="s">
        <v>39</v>
      </c>
      <c r="E83" s="103"/>
      <c r="F83" s="103"/>
      <c r="G83" s="104"/>
      <c r="H83" s="34">
        <f>SUM(H73,H78,H80,H81)</f>
        <v>62010</v>
      </c>
      <c r="I83" s="49">
        <f>SUM(I73,I78,I80,I81)</f>
        <v>231080</v>
      </c>
      <c r="J83" s="53">
        <f t="shared" si="21"/>
        <v>3.7264957264957266</v>
      </c>
      <c r="K83" s="10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24" t="s">
        <v>26</v>
      </c>
      <c r="D84" s="103"/>
      <c r="E84" s="103"/>
      <c r="F84" s="103"/>
      <c r="G84" s="104"/>
      <c r="H84" s="68">
        <f>SUM(H83,H69,H54,H46,H37,H23)</f>
        <v>62010</v>
      </c>
      <c r="I84" s="69">
        <f>SUM(I83,I69,I54,I46,I37,I23)</f>
        <v>1675580</v>
      </c>
      <c r="J84" s="70">
        <f t="shared" si="21"/>
        <v>27.021125624899209</v>
      </c>
      <c r="K84" s="10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8"/>
      <c r="I85" s="1"/>
      <c r="J85" s="19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8"/>
      <c r="I86" s="1"/>
      <c r="J86" s="19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8"/>
      <c r="I87" s="1"/>
      <c r="J87" s="19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8"/>
      <c r="I88" s="1"/>
      <c r="J88" s="19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8"/>
      <c r="I89" s="1"/>
      <c r="J89" s="19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21" t="s">
        <v>110</v>
      </c>
      <c r="G90" s="104"/>
      <c r="H90" s="71" t="s">
        <v>5</v>
      </c>
      <c r="I90" s="72" t="s">
        <v>111</v>
      </c>
      <c r="J90" s="73" t="s">
        <v>112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22" t="s">
        <v>0</v>
      </c>
      <c r="G91" s="104"/>
      <c r="H91" s="74">
        <f>H16</f>
        <v>1764930</v>
      </c>
      <c r="I91" s="74">
        <f>I96+I101</f>
        <v>2503715</v>
      </c>
      <c r="J91" s="75">
        <f t="shared" ref="J91:J93" si="22">IF(H91=0,"-",I91/H91)</f>
        <v>1.418591672190965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23" t="s">
        <v>113</v>
      </c>
      <c r="G92" s="104"/>
      <c r="H92" s="76">
        <f>SUM(H97,H102)</f>
        <v>62010</v>
      </c>
      <c r="I92" s="76">
        <f>SUM(I97,I102)</f>
        <v>1675580</v>
      </c>
      <c r="J92" s="77">
        <f t="shared" si="22"/>
        <v>27.021125624899209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19" t="s">
        <v>114</v>
      </c>
      <c r="G93" s="104"/>
      <c r="H93" s="78">
        <f t="shared" ref="H93:I93" si="23">H91-H92</f>
        <v>1702920</v>
      </c>
      <c r="I93" s="78">
        <f t="shared" si="23"/>
        <v>828135</v>
      </c>
      <c r="J93" s="79">
        <f t="shared" si="22"/>
        <v>0.48630293848213657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20"/>
      <c r="G94" s="104"/>
      <c r="H94" s="80"/>
      <c r="I94" s="10"/>
      <c r="J94" s="8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21" t="s">
        <v>115</v>
      </c>
      <c r="G95" s="104"/>
      <c r="H95" s="71" t="s">
        <v>5</v>
      </c>
      <c r="I95" s="72" t="s">
        <v>111</v>
      </c>
      <c r="J95" s="73" t="s">
        <v>112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22" t="s">
        <v>0</v>
      </c>
      <c r="G96" s="104"/>
      <c r="H96" s="74">
        <f>H5</f>
        <v>458047</v>
      </c>
      <c r="I96" s="74">
        <f>I5</f>
        <v>952637</v>
      </c>
      <c r="J96" s="75">
        <f t="shared" ref="J96:J98" si="24">IF(H96=0,"-",I96/H96)</f>
        <v>2.0797800225741025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23" t="s">
        <v>113</v>
      </c>
      <c r="G97" s="104"/>
      <c r="H97" s="76">
        <f>SUMIF(E19:E83, "학생", H19:H83)</f>
        <v>62010</v>
      </c>
      <c r="I97" s="76">
        <f>SUMIF(E19:E83, "학생", I19:I83)</f>
        <v>794380</v>
      </c>
      <c r="J97" s="77">
        <f t="shared" si="24"/>
        <v>12.810514433155943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19" t="s">
        <v>114</v>
      </c>
      <c r="G98" s="104"/>
      <c r="H98" s="78">
        <f t="shared" ref="H98:I98" si="25">H96-H97</f>
        <v>396037</v>
      </c>
      <c r="I98" s="78">
        <f t="shared" si="25"/>
        <v>158257</v>
      </c>
      <c r="J98" s="79">
        <f t="shared" si="24"/>
        <v>0.39960155238020689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20"/>
      <c r="G99" s="104"/>
      <c r="H99" s="80"/>
      <c r="I99" s="10"/>
      <c r="J99" s="8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21" t="s">
        <v>116</v>
      </c>
      <c r="G100" s="104"/>
      <c r="H100" s="71" t="s">
        <v>5</v>
      </c>
      <c r="I100" s="72" t="s">
        <v>111</v>
      </c>
      <c r="J100" s="73" t="s">
        <v>112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22" t="s">
        <v>0</v>
      </c>
      <c r="G101" s="104"/>
      <c r="H101" s="74">
        <f>H15</f>
        <v>1306883</v>
      </c>
      <c r="I101" s="74">
        <f>I15</f>
        <v>1551078</v>
      </c>
      <c r="J101" s="75">
        <f t="shared" ref="J101:J103" si="26">IF(H101=0,"-",I101/H101)</f>
        <v>1.1868529929611142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23" t="s">
        <v>113</v>
      </c>
      <c r="G102" s="104"/>
      <c r="H102" s="76">
        <f>SUMIF(E19:E83, "자치", H19:H83)</f>
        <v>0</v>
      </c>
      <c r="I102" s="76">
        <f>SUMIF(E19:E83, "자치", I19:I83)</f>
        <v>881200</v>
      </c>
      <c r="J102" s="82" t="str">
        <f t="shared" si="26"/>
        <v>-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19" t="s">
        <v>114</v>
      </c>
      <c r="G103" s="104"/>
      <c r="H103" s="78">
        <f t="shared" ref="H103:I103" si="27">H101-H102</f>
        <v>1306883</v>
      </c>
      <c r="I103" s="78">
        <f t="shared" si="27"/>
        <v>669878</v>
      </c>
      <c r="J103" s="79">
        <f t="shared" si="26"/>
        <v>0.51257687183933065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8"/>
      <c r="I104" s="1"/>
      <c r="J104" s="19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21" t="s">
        <v>16</v>
      </c>
      <c r="G105" s="104"/>
      <c r="H105" s="71" t="s">
        <v>5</v>
      </c>
      <c r="I105" s="72" t="s">
        <v>111</v>
      </c>
      <c r="J105" s="73" t="s">
        <v>112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22" t="s">
        <v>0</v>
      </c>
      <c r="G106" s="104"/>
      <c r="H106" s="74">
        <f>H20</f>
        <v>0</v>
      </c>
      <c r="I106" s="83">
        <v>0</v>
      </c>
      <c r="J106" s="84" t="str">
        <f t="shared" ref="J106:J108" si="28">IF(H106=0,"-",I106/H106)</f>
        <v>-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23" t="s">
        <v>113</v>
      </c>
      <c r="G107" s="104"/>
      <c r="H107" s="76">
        <f>SUMIF(E21:E88, "자치", H21:H88)</f>
        <v>0</v>
      </c>
      <c r="I107" s="85">
        <v>0</v>
      </c>
      <c r="J107" s="82" t="str">
        <f t="shared" si="28"/>
        <v>-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19" t="s">
        <v>114</v>
      </c>
      <c r="G108" s="104"/>
      <c r="H108" s="78">
        <f>H106-H107</f>
        <v>0</v>
      </c>
      <c r="I108" s="86">
        <v>0</v>
      </c>
      <c r="J108" s="87" t="str">
        <f t="shared" si="28"/>
        <v>-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8"/>
      <c r="I109" s="1"/>
      <c r="J109" s="19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8"/>
      <c r="I110" s="1"/>
      <c r="J110" s="19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8"/>
      <c r="I111" s="1"/>
      <c r="J111" s="19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8"/>
      <c r="I112" s="1"/>
      <c r="J112" s="19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8"/>
      <c r="I113" s="1"/>
      <c r="J113" s="19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8"/>
      <c r="I114" s="1"/>
      <c r="J114" s="19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8"/>
      <c r="I115" s="1"/>
      <c r="J115" s="19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8"/>
      <c r="I116" s="1"/>
      <c r="J116" s="19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8"/>
      <c r="I117" s="1"/>
      <c r="J117" s="19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8"/>
      <c r="I118" s="1"/>
      <c r="J118" s="19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8"/>
      <c r="I119" s="1"/>
      <c r="J119" s="19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8"/>
      <c r="I120" s="1"/>
      <c r="J120" s="19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8"/>
      <c r="I121" s="1"/>
      <c r="J121" s="19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8"/>
      <c r="I122" s="1"/>
      <c r="J122" s="19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8"/>
      <c r="I123" s="1"/>
      <c r="J123" s="19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8"/>
      <c r="I124" s="1"/>
      <c r="J124" s="19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8"/>
      <c r="I125" s="1"/>
      <c r="J125" s="19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8"/>
      <c r="I126" s="1"/>
      <c r="J126" s="19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8"/>
      <c r="I127" s="1"/>
      <c r="J127" s="19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8"/>
      <c r="I128" s="1"/>
      <c r="J128" s="19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8"/>
      <c r="I129" s="1"/>
      <c r="J129" s="19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8"/>
      <c r="I130" s="1"/>
      <c r="J130" s="19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8"/>
      <c r="I131" s="1"/>
      <c r="J131" s="19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8"/>
      <c r="I132" s="1"/>
      <c r="J132" s="19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8"/>
      <c r="I133" s="1"/>
      <c r="J133" s="19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8"/>
      <c r="I134" s="1"/>
      <c r="J134" s="19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8"/>
      <c r="I135" s="1"/>
      <c r="J135" s="19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8"/>
      <c r="I136" s="1"/>
      <c r="J136" s="19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8"/>
      <c r="I137" s="1"/>
      <c r="J137" s="19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8"/>
      <c r="I138" s="1"/>
      <c r="J138" s="19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8"/>
      <c r="I139" s="1"/>
      <c r="J139" s="19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8"/>
      <c r="I140" s="1"/>
      <c r="J140" s="19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8"/>
      <c r="I141" s="1"/>
      <c r="J141" s="19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8"/>
      <c r="I142" s="1"/>
      <c r="J142" s="19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8"/>
      <c r="I143" s="1"/>
      <c r="J143" s="19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8"/>
      <c r="I144" s="1"/>
      <c r="J144" s="19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8"/>
      <c r="I145" s="1"/>
      <c r="J145" s="19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8"/>
      <c r="I146" s="1"/>
      <c r="J146" s="19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8"/>
      <c r="I147" s="1"/>
      <c r="J147" s="19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8"/>
      <c r="I148" s="1"/>
      <c r="J148" s="19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8"/>
      <c r="I149" s="1"/>
      <c r="J149" s="19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8"/>
      <c r="I150" s="1"/>
      <c r="J150" s="19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8"/>
      <c r="I151" s="1"/>
      <c r="J151" s="19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8"/>
      <c r="I152" s="1"/>
      <c r="J152" s="19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8"/>
      <c r="I153" s="1"/>
      <c r="J153" s="19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8"/>
      <c r="I154" s="1"/>
      <c r="J154" s="19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8"/>
      <c r="I155" s="1"/>
      <c r="J155" s="19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8"/>
      <c r="I156" s="1"/>
      <c r="J156" s="19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8"/>
      <c r="I157" s="1"/>
      <c r="J157" s="19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8"/>
      <c r="I158" s="1"/>
      <c r="J158" s="19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8"/>
      <c r="I159" s="1"/>
      <c r="J159" s="19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8"/>
      <c r="I160" s="1"/>
      <c r="J160" s="19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8"/>
      <c r="I161" s="1"/>
      <c r="J161" s="19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8"/>
      <c r="I162" s="1"/>
      <c r="J162" s="19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8"/>
      <c r="I163" s="1"/>
      <c r="J163" s="19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8"/>
      <c r="I164" s="1"/>
      <c r="J164" s="19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8"/>
      <c r="I165" s="1"/>
      <c r="J165" s="19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8"/>
      <c r="I166" s="1"/>
      <c r="J166" s="19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8"/>
      <c r="I167" s="1"/>
      <c r="J167" s="19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8"/>
      <c r="I168" s="1"/>
      <c r="J168" s="19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8"/>
      <c r="I169" s="1"/>
      <c r="J169" s="19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8"/>
      <c r="I170" s="1"/>
      <c r="J170" s="19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8"/>
      <c r="I171" s="1"/>
      <c r="J171" s="19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8"/>
      <c r="I172" s="1"/>
      <c r="J172" s="19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8"/>
      <c r="I173" s="1"/>
      <c r="J173" s="19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8"/>
      <c r="I174" s="1"/>
      <c r="J174" s="19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8"/>
      <c r="I175" s="1"/>
      <c r="J175" s="19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8"/>
      <c r="I176" s="1"/>
      <c r="J176" s="19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8"/>
      <c r="I177" s="1"/>
      <c r="J177" s="19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8"/>
      <c r="I178" s="1"/>
      <c r="J178" s="19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8"/>
      <c r="I179" s="1"/>
      <c r="J179" s="19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8"/>
      <c r="I180" s="1"/>
      <c r="J180" s="19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8"/>
      <c r="I181" s="1"/>
      <c r="J181" s="19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8"/>
      <c r="I182" s="1"/>
      <c r="J182" s="19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8"/>
      <c r="I183" s="1"/>
      <c r="J183" s="19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8"/>
      <c r="I184" s="1"/>
      <c r="J184" s="19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8"/>
      <c r="I185" s="1"/>
      <c r="J185" s="19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8"/>
      <c r="I186" s="1"/>
      <c r="J186" s="19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8"/>
      <c r="I187" s="1"/>
      <c r="J187" s="19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8"/>
      <c r="I188" s="1"/>
      <c r="J188" s="19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8"/>
      <c r="I189" s="1"/>
      <c r="J189" s="19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8"/>
      <c r="I190" s="1"/>
      <c r="J190" s="19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8"/>
      <c r="I191" s="1"/>
      <c r="J191" s="19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8"/>
      <c r="I192" s="1"/>
      <c r="J192" s="19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8"/>
      <c r="I193" s="1"/>
      <c r="J193" s="19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8"/>
      <c r="I194" s="1"/>
      <c r="J194" s="19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8"/>
      <c r="I195" s="1"/>
      <c r="J195" s="19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8"/>
      <c r="I196" s="1"/>
      <c r="J196" s="19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8"/>
      <c r="I197" s="1"/>
      <c r="J197" s="19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8"/>
      <c r="I198" s="1"/>
      <c r="J198" s="19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8"/>
      <c r="I199" s="1"/>
      <c r="J199" s="19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8"/>
      <c r="I200" s="1"/>
      <c r="J200" s="19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8"/>
      <c r="I201" s="1"/>
      <c r="J201" s="19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8"/>
      <c r="I202" s="1"/>
      <c r="J202" s="19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8"/>
      <c r="I203" s="1"/>
      <c r="J203" s="19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8"/>
      <c r="I204" s="1"/>
      <c r="J204" s="19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8"/>
      <c r="I205" s="1"/>
      <c r="J205" s="19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8"/>
      <c r="I206" s="1"/>
      <c r="J206" s="19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8"/>
      <c r="I207" s="1"/>
      <c r="J207" s="19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8"/>
      <c r="I208" s="1"/>
      <c r="J208" s="19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8"/>
      <c r="I209" s="1"/>
      <c r="J209" s="19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8"/>
      <c r="I210" s="1"/>
      <c r="J210" s="19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8"/>
      <c r="I211" s="1"/>
      <c r="J211" s="19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8"/>
      <c r="I212" s="1"/>
      <c r="J212" s="19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8"/>
      <c r="I213" s="1"/>
      <c r="J213" s="19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8"/>
      <c r="I214" s="1"/>
      <c r="J214" s="19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8"/>
      <c r="I215" s="1"/>
      <c r="J215" s="19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8"/>
      <c r="I216" s="1"/>
      <c r="J216" s="19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8"/>
      <c r="I217" s="1"/>
      <c r="J217" s="19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8"/>
      <c r="I218" s="1"/>
      <c r="J218" s="19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8"/>
      <c r="I219" s="1"/>
      <c r="J219" s="19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8"/>
      <c r="I220" s="1"/>
      <c r="J220" s="19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8"/>
      <c r="I221" s="1"/>
      <c r="J221" s="19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8"/>
      <c r="I222" s="1"/>
      <c r="J222" s="19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8"/>
      <c r="I223" s="1"/>
      <c r="J223" s="19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8"/>
      <c r="I224" s="1"/>
      <c r="J224" s="19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8"/>
      <c r="I225" s="1"/>
      <c r="J225" s="19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8"/>
      <c r="I226" s="1"/>
      <c r="J226" s="19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8"/>
      <c r="I227" s="1"/>
      <c r="J227" s="19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8"/>
      <c r="I228" s="1"/>
      <c r="J228" s="19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8"/>
      <c r="I229" s="1"/>
      <c r="J229" s="19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8"/>
      <c r="I230" s="1"/>
      <c r="J230" s="19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8"/>
      <c r="I231" s="1"/>
      <c r="J231" s="19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8"/>
      <c r="I232" s="1"/>
      <c r="J232" s="19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8"/>
      <c r="I233" s="1"/>
      <c r="J233" s="19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8"/>
      <c r="I234" s="1"/>
      <c r="J234" s="19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8"/>
      <c r="I235" s="1"/>
      <c r="J235" s="19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8"/>
      <c r="I236" s="1"/>
      <c r="J236" s="19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8"/>
      <c r="I237" s="1"/>
      <c r="J237" s="19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8"/>
      <c r="I238" s="1"/>
      <c r="J238" s="19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8"/>
      <c r="I239" s="1"/>
      <c r="J239" s="19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8"/>
      <c r="I240" s="1"/>
      <c r="J240" s="19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8"/>
      <c r="I241" s="1"/>
      <c r="J241" s="19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8"/>
      <c r="I242" s="1"/>
      <c r="J242" s="19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8"/>
      <c r="I243" s="1"/>
      <c r="J243" s="19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8"/>
      <c r="I244" s="1"/>
      <c r="J244" s="19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8"/>
      <c r="I245" s="1"/>
      <c r="J245" s="19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8"/>
      <c r="I246" s="1"/>
      <c r="J246" s="19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8"/>
      <c r="I247" s="1"/>
      <c r="J247" s="19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8"/>
      <c r="I248" s="1"/>
      <c r="J248" s="19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8"/>
      <c r="I249" s="1"/>
      <c r="J249" s="19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8"/>
      <c r="I250" s="1"/>
      <c r="J250" s="19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8"/>
      <c r="I251" s="1"/>
      <c r="J251" s="19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8"/>
      <c r="I252" s="1"/>
      <c r="J252" s="19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8"/>
      <c r="I253" s="1"/>
      <c r="J253" s="19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8"/>
      <c r="I254" s="1"/>
      <c r="J254" s="19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8"/>
      <c r="I255" s="1"/>
      <c r="J255" s="19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8"/>
      <c r="I256" s="1"/>
      <c r="J256" s="19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8"/>
      <c r="I257" s="1"/>
      <c r="J257" s="19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8"/>
      <c r="I258" s="1"/>
      <c r="J258" s="19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8"/>
      <c r="I259" s="1"/>
      <c r="J259" s="19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8"/>
      <c r="I260" s="1"/>
      <c r="J260" s="19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8"/>
      <c r="I261" s="1"/>
      <c r="J261" s="19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8"/>
      <c r="I262" s="1"/>
      <c r="J262" s="19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8"/>
      <c r="I263" s="1"/>
      <c r="J263" s="19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8"/>
      <c r="I264" s="1"/>
      <c r="J264" s="19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8"/>
      <c r="I265" s="1"/>
      <c r="J265" s="19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8"/>
      <c r="I266" s="1"/>
      <c r="J266" s="19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8"/>
      <c r="I267" s="1"/>
      <c r="J267" s="19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8"/>
      <c r="I268" s="1"/>
      <c r="J268" s="19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8"/>
      <c r="I269" s="1"/>
      <c r="J269" s="19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8"/>
      <c r="I270" s="1"/>
      <c r="J270" s="19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8"/>
      <c r="I271" s="1"/>
      <c r="J271" s="19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8"/>
      <c r="I272" s="1"/>
      <c r="J272" s="19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8"/>
      <c r="I273" s="1"/>
      <c r="J273" s="19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8"/>
      <c r="I274" s="1"/>
      <c r="J274" s="19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8"/>
      <c r="I275" s="1"/>
      <c r="J275" s="19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8"/>
      <c r="I276" s="1"/>
      <c r="J276" s="19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8"/>
      <c r="I277" s="1"/>
      <c r="J277" s="19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8"/>
      <c r="I278" s="1"/>
      <c r="J278" s="19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8"/>
      <c r="I279" s="1"/>
      <c r="J279" s="19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8"/>
      <c r="I280" s="1"/>
      <c r="J280" s="19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8"/>
      <c r="I281" s="1"/>
      <c r="J281" s="19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8"/>
      <c r="I282" s="1"/>
      <c r="J282" s="19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8"/>
      <c r="I283" s="1"/>
      <c r="J283" s="19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8"/>
      <c r="I284" s="1"/>
      <c r="J284" s="19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8"/>
      <c r="I285" s="1"/>
      <c r="J285" s="19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8"/>
      <c r="I286" s="1"/>
      <c r="J286" s="19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8"/>
      <c r="I287" s="1"/>
      <c r="J287" s="19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8"/>
      <c r="I288" s="1"/>
      <c r="J288" s="19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8"/>
      <c r="I289" s="1"/>
      <c r="J289" s="19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8"/>
      <c r="I290" s="1"/>
      <c r="J290" s="19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8"/>
      <c r="I291" s="1"/>
      <c r="J291" s="19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8"/>
      <c r="I292" s="1"/>
      <c r="J292" s="19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8"/>
      <c r="I293" s="1"/>
      <c r="J293" s="19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8"/>
      <c r="I294" s="1"/>
      <c r="J294" s="19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8"/>
      <c r="I295" s="1"/>
      <c r="J295" s="19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8"/>
      <c r="I296" s="1"/>
      <c r="J296" s="19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8"/>
      <c r="I297" s="1"/>
      <c r="J297" s="19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8"/>
      <c r="I298" s="1"/>
      <c r="J298" s="19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8"/>
      <c r="I299" s="1"/>
      <c r="J299" s="19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8"/>
      <c r="I300" s="1"/>
      <c r="J300" s="19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8"/>
      <c r="I301" s="1"/>
      <c r="J301" s="19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8"/>
      <c r="I302" s="1"/>
      <c r="J302" s="19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8"/>
      <c r="I303" s="1"/>
      <c r="J303" s="19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80">
    <mergeCell ref="C47:C54"/>
    <mergeCell ref="C55:C69"/>
    <mergeCell ref="D61:D62"/>
    <mergeCell ref="E62:G62"/>
    <mergeCell ref="E66:G66"/>
    <mergeCell ref="E60:G60"/>
    <mergeCell ref="D35:D36"/>
    <mergeCell ref="D38:D39"/>
    <mergeCell ref="D40:D43"/>
    <mergeCell ref="D52:D53"/>
    <mergeCell ref="D55:D60"/>
    <mergeCell ref="E78:G78"/>
    <mergeCell ref="E80:G80"/>
    <mergeCell ref="E82:G82"/>
    <mergeCell ref="D83:G83"/>
    <mergeCell ref="C84:G84"/>
    <mergeCell ref="C70:C83"/>
    <mergeCell ref="D70:D73"/>
    <mergeCell ref="D74:D78"/>
    <mergeCell ref="D79:D80"/>
    <mergeCell ref="D81:D82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107:G107"/>
    <mergeCell ref="F108:G108"/>
    <mergeCell ref="F99:G99"/>
    <mergeCell ref="F100:G100"/>
    <mergeCell ref="F101:G101"/>
    <mergeCell ref="F102:G102"/>
    <mergeCell ref="F103:G103"/>
    <mergeCell ref="F105:G105"/>
    <mergeCell ref="F106:G106"/>
    <mergeCell ref="D1:J1"/>
    <mergeCell ref="D3:D16"/>
    <mergeCell ref="E3:E5"/>
    <mergeCell ref="F5:G5"/>
    <mergeCell ref="E6:E8"/>
    <mergeCell ref="F8:G8"/>
    <mergeCell ref="E9:E15"/>
    <mergeCell ref="F15:G15"/>
    <mergeCell ref="E16:G16"/>
    <mergeCell ref="D21:D22"/>
    <mergeCell ref="E22:G22"/>
    <mergeCell ref="C19:C23"/>
    <mergeCell ref="C24:C37"/>
    <mergeCell ref="C38:C46"/>
    <mergeCell ref="D19:D20"/>
    <mergeCell ref="E20:G20"/>
    <mergeCell ref="D23:G23"/>
    <mergeCell ref="D24:D26"/>
    <mergeCell ref="E26:G26"/>
    <mergeCell ref="D27:D30"/>
    <mergeCell ref="E30:G30"/>
    <mergeCell ref="D31:D34"/>
    <mergeCell ref="E34:G34"/>
    <mergeCell ref="E36:G36"/>
    <mergeCell ref="D37:G37"/>
    <mergeCell ref="E39:G39"/>
    <mergeCell ref="H70:H71"/>
    <mergeCell ref="J70:J71"/>
    <mergeCell ref="E73:G73"/>
    <mergeCell ref="E43:G43"/>
    <mergeCell ref="E45:G45"/>
    <mergeCell ref="D46:G46"/>
    <mergeCell ref="E68:G68"/>
    <mergeCell ref="D69:G69"/>
    <mergeCell ref="D44:D45"/>
    <mergeCell ref="D47:D51"/>
    <mergeCell ref="D63:D66"/>
    <mergeCell ref="D67:D68"/>
    <mergeCell ref="E51:G51"/>
    <mergeCell ref="E53:G53"/>
    <mergeCell ref="D54:G54"/>
  </mergeCells>
  <phoneticPr fontId="16" type="noConversion"/>
  <hyperlinks>
    <hyperlink ref="K25" r:id="rId1" display="노트 20권, https://www.coupang.com/vp/products/5768949234?itemId=9795125924&amp;vendorItemId=77078700179&amp;q=%EC%B9%9C%ED%99%98%EA%B2%BD+%EB%85%B8%ED%8A%B8&amp;itemsCount=36&amp;searchId=4b699243aafc468eb3f82d7c9f093ee0&amp;rank=3&amp;isAddedCart=" xr:uid="{00000000-0004-0000-0000-000000000000}"/>
    <hyperlink ref="K28" r:id="rId2" display="마이크 4개, https://www.coupang.com/vp/products/46895359?itemId=166174503&amp;vendorItemId=3393466767&amp;q=%EB%B8%94%EB%A3%A8%ED%88%AC%EC%8A%A4+%EB%85%B8%EB%9E%98%EB%B0%A9+%EB%A7%88%EC%9D%B4%ED%81%AC&amp;itemsCount=36&amp;searchId=a3e6a7c414bd464ab4208a76af48d2d5&amp;rank=7&amp;isA" xr:uid="{00000000-0004-0000-0000-000001000000}"/>
    <hyperlink ref="K29" r:id="rId3" display="카페 기프티콘 5000원 8개, http://www.gifticon.com/shopping/shopping_detail.do?prodId=S0153168&amp;prodDispId=FS0014" xr:uid="{00000000-0004-0000-0000-000002000000}"/>
    <hyperlink ref="K31" r:id="rId4" xr:uid="{00000000-0004-0000-0000-000003000000}"/>
    <hyperlink ref="K32" r:id="rId5" xr:uid="{00000000-0004-0000-0000-000004000000}"/>
    <hyperlink ref="K33" r:id="rId6" xr:uid="{00000000-0004-0000-0000-000005000000}"/>
    <hyperlink ref="K40" r:id="rId7" xr:uid="{00000000-0004-0000-0000-000009000000}"/>
    <hyperlink ref="K41" r:id="rId8" xr:uid="{00000000-0004-0000-0000-00000A000000}"/>
    <hyperlink ref="K42" r:id="rId9" xr:uid="{00000000-0004-0000-0000-00000B000000}"/>
    <hyperlink ref="K47" r:id="rId10" xr:uid="{00000000-0004-0000-0000-00000C000000}"/>
    <hyperlink ref="K48" r:id="rId11" xr:uid="{00000000-0004-0000-0000-00000D000000}"/>
    <hyperlink ref="K49" r:id="rId12" xr:uid="{00000000-0004-0000-0000-00000E000000}"/>
    <hyperlink ref="K55" r:id="rId13" xr:uid="{00000000-0004-0000-0000-00000F000000}"/>
    <hyperlink ref="K56" r:id="rId14" xr:uid="{00000000-0004-0000-0000-000010000000}"/>
    <hyperlink ref="K57" r:id="rId15" xr:uid="{00000000-0004-0000-0000-000011000000}"/>
    <hyperlink ref="K59" r:id="rId16" xr:uid="{00000000-0004-0000-0000-000013000000}"/>
    <hyperlink ref="K61" r:id="rId17" xr:uid="{00000000-0004-0000-0000-000014000000}"/>
    <hyperlink ref="K63" r:id="rId18" xr:uid="{00000000-0004-0000-0000-000015000000}"/>
    <hyperlink ref="K64" r:id="rId19" xr:uid="{00000000-0004-0000-0000-000016000000}"/>
    <hyperlink ref="K70" r:id="rId20" xr:uid="{00000000-0004-0000-0000-000017000000}"/>
    <hyperlink ref="K71" r:id="rId21" xr:uid="{00000000-0004-0000-0000-000018000000}"/>
    <hyperlink ref="K74" r:id="rId22" xr:uid="{00000000-0004-0000-0000-000019000000}"/>
  </hyperlinks>
  <pageMargins left="0.7" right="0.7" top="0.75" bottom="0.75" header="0" footer="0"/>
  <pageSetup paperSize="9"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시트1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 김대희</dc:creator>
  <cp:lastModifiedBy>21 김대희</cp:lastModifiedBy>
  <dcterms:created xsi:type="dcterms:W3CDTF">2022-03-20T11:52:56Z</dcterms:created>
  <dcterms:modified xsi:type="dcterms:W3CDTF">2022-04-06T09:16:26Z</dcterms:modified>
</cp:coreProperties>
</file>