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gj\Downloads\"/>
    </mc:Choice>
  </mc:AlternateContent>
  <xr:revisionPtr revIDLastSave="0" documentId="13_ncr:1_{4625616A-2342-407E-BCE1-1E16464E0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카포전 예산안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2" l="1"/>
  <c r="I157" i="2" s="1"/>
  <c r="G152" i="2"/>
  <c r="I152" i="2" s="1"/>
  <c r="G147" i="2"/>
  <c r="G142" i="2"/>
  <c r="I133" i="2"/>
  <c r="J133" i="2" s="1"/>
  <c r="H133" i="2"/>
  <c r="H132" i="2"/>
  <c r="I131" i="2"/>
  <c r="J131" i="2" s="1"/>
  <c r="H131" i="2"/>
  <c r="J128" i="2"/>
  <c r="I128" i="2"/>
  <c r="I129" i="2" s="1"/>
  <c r="H128" i="2"/>
  <c r="H129" i="2" s="1"/>
  <c r="J127" i="2"/>
  <c r="J126" i="2"/>
  <c r="J125" i="2"/>
  <c r="J124" i="2"/>
  <c r="J123" i="2"/>
  <c r="J122" i="2"/>
  <c r="J121" i="2"/>
  <c r="J120" i="2"/>
  <c r="J119" i="2"/>
  <c r="J118" i="2"/>
  <c r="J117" i="2"/>
  <c r="H115" i="2"/>
  <c r="H116" i="2" s="1"/>
  <c r="J114" i="2"/>
  <c r="J113" i="2"/>
  <c r="I112" i="2"/>
  <c r="I116" i="2" s="1"/>
  <c r="H112" i="2"/>
  <c r="J111" i="2"/>
  <c r="J110" i="2"/>
  <c r="J109" i="2"/>
  <c r="J108" i="2"/>
  <c r="J107" i="2"/>
  <c r="J106" i="2"/>
  <c r="I104" i="2"/>
  <c r="I105" i="2" s="1"/>
  <c r="H104" i="2"/>
  <c r="H105" i="2" s="1"/>
  <c r="J103" i="2"/>
  <c r="J102" i="2"/>
  <c r="J101" i="2"/>
  <c r="J100" i="2"/>
  <c r="J98" i="2"/>
  <c r="I98" i="2"/>
  <c r="H98" i="2"/>
  <c r="J97" i="2"/>
  <c r="I97" i="2"/>
  <c r="I96" i="2"/>
  <c r="J96" i="2" s="1"/>
  <c r="H96" i="2"/>
  <c r="J95" i="2"/>
  <c r="I94" i="2"/>
  <c r="H94" i="2"/>
  <c r="J93" i="2"/>
  <c r="I92" i="2"/>
  <c r="J92" i="2" s="1"/>
  <c r="H92" i="2"/>
  <c r="J91" i="2"/>
  <c r="J90" i="2"/>
  <c r="J89" i="2"/>
  <c r="I87" i="2"/>
  <c r="I88" i="2" s="1"/>
  <c r="J88" i="2" s="1"/>
  <c r="H86" i="2"/>
  <c r="H99" i="2" s="1"/>
  <c r="J85" i="2"/>
  <c r="J84" i="2"/>
  <c r="I82" i="2"/>
  <c r="I83" i="2" s="1"/>
  <c r="H82" i="2"/>
  <c r="H83" i="2" s="1"/>
  <c r="J81" i="2"/>
  <c r="I80" i="2"/>
  <c r="J80" i="2" s="1"/>
  <c r="H80" i="2"/>
  <c r="J79" i="2"/>
  <c r="J78" i="2"/>
  <c r="J77" i="2"/>
  <c r="J76" i="2"/>
  <c r="I76" i="2"/>
  <c r="H76" i="2"/>
  <c r="J75" i="2"/>
  <c r="J74" i="2"/>
  <c r="J73" i="2"/>
  <c r="J72" i="2"/>
  <c r="I71" i="2"/>
  <c r="J71" i="2" s="1"/>
  <c r="H71" i="2"/>
  <c r="J70" i="2"/>
  <c r="J69" i="2"/>
  <c r="I67" i="2"/>
  <c r="I68" i="2" s="1"/>
  <c r="J66" i="2"/>
  <c r="J65" i="2"/>
  <c r="J64" i="2"/>
  <c r="I63" i="2"/>
  <c r="J63" i="2" s="1"/>
  <c r="H63" i="2"/>
  <c r="J62" i="2"/>
  <c r="J61" i="2"/>
  <c r="J60" i="2"/>
  <c r="J59" i="2"/>
  <c r="J58" i="2"/>
  <c r="J57" i="2"/>
  <c r="H56" i="2"/>
  <c r="J56" i="2" s="1"/>
  <c r="J55" i="2"/>
  <c r="J54" i="2"/>
  <c r="I54" i="2"/>
  <c r="H54" i="2"/>
  <c r="J53" i="2"/>
  <c r="J52" i="2"/>
  <c r="J51" i="2"/>
  <c r="J50" i="2"/>
  <c r="I49" i="2"/>
  <c r="J49" i="2" s="1"/>
  <c r="H49" i="2"/>
  <c r="J48" i="2"/>
  <c r="J47" i="2"/>
  <c r="J46" i="2"/>
  <c r="J45" i="2"/>
  <c r="I44" i="2"/>
  <c r="J44" i="2" s="1"/>
  <c r="H44" i="2"/>
  <c r="J43" i="2"/>
  <c r="J42" i="2"/>
  <c r="J41" i="2"/>
  <c r="I39" i="2"/>
  <c r="I40" i="2" s="1"/>
  <c r="J40" i="2" s="1"/>
  <c r="H39" i="2"/>
  <c r="J38" i="2"/>
  <c r="J37" i="2"/>
  <c r="J36" i="2"/>
  <c r="J35" i="2"/>
  <c r="I34" i="2"/>
  <c r="J34" i="2" s="1"/>
  <c r="H34" i="2"/>
  <c r="H40" i="2" s="1"/>
  <c r="J33" i="2"/>
  <c r="J32" i="2"/>
  <c r="J30" i="2"/>
  <c r="J29" i="2"/>
  <c r="J28" i="2"/>
  <c r="I28" i="2"/>
  <c r="I31" i="2" s="1"/>
  <c r="H28" i="2"/>
  <c r="H31" i="2" s="1"/>
  <c r="J27" i="2"/>
  <c r="J26" i="2"/>
  <c r="J25" i="2"/>
  <c r="J24" i="2"/>
  <c r="J23" i="2"/>
  <c r="J22" i="2"/>
  <c r="J21" i="2"/>
  <c r="H16" i="2"/>
  <c r="I16" i="2" s="1"/>
  <c r="G16" i="2"/>
  <c r="I15" i="2"/>
  <c r="I14" i="2"/>
  <c r="I13" i="2"/>
  <c r="I12" i="2"/>
  <c r="G11" i="2"/>
  <c r="H10" i="2"/>
  <c r="H11" i="2" s="1"/>
  <c r="I9" i="2"/>
  <c r="H9" i="2"/>
  <c r="H145" i="2" s="1"/>
  <c r="G9" i="2"/>
  <c r="G17" i="2" s="1"/>
  <c r="I8" i="2"/>
  <c r="I7" i="2"/>
  <c r="I6" i="2"/>
  <c r="I5" i="2"/>
  <c r="I145" i="2" l="1"/>
  <c r="I11" i="2"/>
  <c r="H150" i="2"/>
  <c r="I150" i="2" s="1"/>
  <c r="H17" i="2"/>
  <c r="J31" i="2"/>
  <c r="J83" i="2"/>
  <c r="J105" i="2"/>
  <c r="J116" i="2"/>
  <c r="J129" i="2"/>
  <c r="I99" i="2"/>
  <c r="J99" i="2" s="1"/>
  <c r="J112" i="2"/>
  <c r="I132" i="2"/>
  <c r="J94" i="2"/>
  <c r="H155" i="2"/>
  <c r="I155" i="2" s="1"/>
  <c r="I10" i="2"/>
  <c r="J39" i="2"/>
  <c r="J67" i="2"/>
  <c r="J86" i="2"/>
  <c r="H156" i="2"/>
  <c r="I156" i="2" s="1"/>
  <c r="H68" i="2"/>
  <c r="J68" i="2" s="1"/>
  <c r="J82" i="2"/>
  <c r="J104" i="2"/>
  <c r="J115" i="2"/>
  <c r="J87" i="2"/>
  <c r="H151" i="2"/>
  <c r="I151" i="2" s="1"/>
  <c r="H146" i="2" l="1"/>
  <c r="J132" i="2"/>
  <c r="I130" i="2"/>
  <c r="H130" i="2"/>
  <c r="H140" i="2"/>
  <c r="I17" i="2"/>
  <c r="I140" i="2" l="1"/>
  <c r="J130" i="2"/>
  <c r="H141" i="2"/>
  <c r="I141" i="2" s="1"/>
  <c r="I146" i="2"/>
  <c r="H147" i="2"/>
  <c r="I147" i="2" s="1"/>
  <c r="H142" i="2" l="1"/>
  <c r="I142" i="2" s="1"/>
</calcChain>
</file>

<file path=xl/sharedStrings.xml><?xml version="1.0" encoding="utf-8"?>
<sst xmlns="http://schemas.openxmlformats.org/spreadsheetml/2006/main" count="436" uniqueCount="185">
  <si>
    <t>수입</t>
  </si>
  <si>
    <t>기구명</t>
  </si>
  <si>
    <t>사업명</t>
  </si>
  <si>
    <t>출처</t>
  </si>
  <si>
    <t>항목</t>
  </si>
  <si>
    <t>코드</t>
  </si>
  <si>
    <t>2022 4분기 예산</t>
  </si>
  <si>
    <t>비고</t>
  </si>
  <si>
    <t>학생</t>
  </si>
  <si>
    <t>AA</t>
  </si>
  <si>
    <t>AB</t>
  </si>
  <si>
    <t>-</t>
  </si>
  <si>
    <t>AC</t>
  </si>
  <si>
    <t>AD</t>
  </si>
  <si>
    <t>계</t>
  </si>
  <si>
    <t>본회계</t>
  </si>
  <si>
    <t>BA</t>
  </si>
  <si>
    <t>자치</t>
  </si>
  <si>
    <t>CA</t>
  </si>
  <si>
    <t>CB</t>
  </si>
  <si>
    <t>CC</t>
  </si>
  <si>
    <t>CD</t>
  </si>
  <si>
    <t>총계</t>
  </si>
  <si>
    <t>지출</t>
  </si>
  <si>
    <t>담당(담당부서 or 담당인)</t>
  </si>
  <si>
    <t>A1</t>
  </si>
  <si>
    <t>합계</t>
  </si>
  <si>
    <t>비율</t>
  </si>
  <si>
    <t>A2</t>
  </si>
  <si>
    <t>A3</t>
  </si>
  <si>
    <t>A4</t>
  </si>
  <si>
    <t>A5</t>
  </si>
  <si>
    <t>B1</t>
  </si>
  <si>
    <t>C1</t>
  </si>
  <si>
    <t>C2</t>
  </si>
  <si>
    <t>C3</t>
  </si>
  <si>
    <t xml:space="preserve"> </t>
  </si>
  <si>
    <t>D1</t>
  </si>
  <si>
    <t>D2</t>
  </si>
  <si>
    <t>E1</t>
  </si>
  <si>
    <t>E2</t>
  </si>
  <si>
    <t>F1</t>
  </si>
  <si>
    <t>F2</t>
  </si>
  <si>
    <t>G1</t>
  </si>
  <si>
    <t>사무용품</t>
  </si>
  <si>
    <t>H1</t>
  </si>
  <si>
    <t>I1</t>
  </si>
  <si>
    <t>홍보물 인쇄</t>
  </si>
  <si>
    <t>J1</t>
  </si>
  <si>
    <t>J2</t>
  </si>
  <si>
    <t>축제 당일 기념품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</si>
  <si>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</si>
  <si>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</si>
  <si>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</si>
  <si>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</si>
  <si>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</si>
  <si>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</si>
  <si>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</si>
  <si>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</si>
  <si>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</si>
  <si>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</si>
  <si>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수익</t>
  </si>
  <si>
    <t>잔액</t>
  </si>
  <si>
    <t>2018년도 결산</t>
  </si>
  <si>
    <t>2022년도 4분기 예산</t>
  </si>
  <si>
    <t>2022 카포전</t>
  </si>
  <si>
    <t>이월금</t>
  </si>
  <si>
    <t>학생회비</t>
  </si>
  <si>
    <t>태울석림제, 총학 대출</t>
  </si>
  <si>
    <t>기타</t>
  </si>
  <si>
    <t>교내 업체 자치</t>
  </si>
  <si>
    <t>₩ -</t>
  </si>
  <si>
    <t>넷마블 자치</t>
  </si>
  <si>
    <t>외부 업체 자치</t>
  </si>
  <si>
    <t>카포전 총계</t>
  </si>
  <si>
    <t>사업명(대분류)</t>
  </si>
  <si>
    <t>2022 출처</t>
  </si>
  <si>
    <t>항목(소분류)</t>
  </si>
  <si>
    <t>2018 결산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</si>
  <si>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</si>
  <si>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</si>
  <si>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</si>
  <si>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</si>
  <si>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</si>
  <si>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</si>
  <si>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서포터즈 이벤트 비용</t>
  </si>
  <si>
    <t>서포터즈 물품</t>
  </si>
  <si>
    <t>서포터즈 티셔츠비</t>
  </si>
  <si>
    <t>A6</t>
  </si>
  <si>
    <t>카포전 홈페이지 구축</t>
  </si>
  <si>
    <t>홈페이지 구축비</t>
  </si>
  <si>
    <t>카포전 교류팀(팀장 이동재, 이수민), 카포전 대외협력팀(팀장 임재민)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</si>
  <si>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</si>
  <si>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</si>
  <si>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</si>
  <si>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</si>
  <si>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</si>
  <si>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</si>
  <si>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</si>
  <si>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</si>
  <si>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</si>
  <si>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</si>
  <si>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</si>
  <si>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</si>
  <si>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</si>
  <si>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</si>
  <si>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</si>
  <si>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</si>
  <si>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</si>
  <si>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신설경기</t>
  </si>
  <si>
    <t>훈련 및 식사 지원비</t>
  </si>
  <si>
    <t>신설경기 삭제</t>
  </si>
  <si>
    <t>E-sports</t>
  </si>
  <si>
    <t>식비 및 교통비</t>
  </si>
  <si>
    <t>이벤트 및 상금비</t>
  </si>
  <si>
    <t>피시방 대금</t>
  </si>
  <si>
    <t>이벤트 비용</t>
  </si>
  <si>
    <t>*E-Sports는 20, 21년도 참고</t>
  </si>
  <si>
    <t>축제 진행비</t>
  </si>
  <si>
    <t>관객 물품비</t>
  </si>
  <si>
    <t>당일 교통비</t>
  </si>
  <si>
    <t>H2</t>
  </si>
  <si>
    <t>당일 실무비</t>
  </si>
  <si>
    <t>H3</t>
  </si>
  <si>
    <t>카포전 과학경기팀(팀장 구교민)</t>
  </si>
  <si>
    <t>AI 경기</t>
  </si>
  <si>
    <t>AI 예선 상금</t>
  </si>
  <si>
    <t>경기 진행비</t>
  </si>
  <si>
    <t>해킹 경기</t>
  </si>
  <si>
    <t>해킹 게임 제작비</t>
  </si>
  <si>
    <t>해킹 경기 제작비는 21년도 기준으로 책정</t>
  </si>
  <si>
    <t>해킹 지원금</t>
  </si>
  <si>
    <t>과학퀴즈 경기</t>
  </si>
  <si>
    <t>과학퀴즈 경기 진행비</t>
  </si>
  <si>
    <t>과학퀴즈 지원금</t>
  </si>
  <si>
    <t>경기 지원금</t>
  </si>
  <si>
    <t>카포전 디자인홍보팀(팀장 박서경, 정연종)</t>
  </si>
  <si>
    <t>전체 학우 기념품</t>
  </si>
  <si>
    <t>서포터즈 기념품 구입</t>
  </si>
  <si>
    <t>기념품 제작 및 상품비*</t>
  </si>
  <si>
    <t>홍보비용</t>
  </si>
  <si>
    <t>상품</t>
  </si>
  <si>
    <t>기념품 제작</t>
  </si>
  <si>
    <t>책자</t>
  </si>
  <si>
    <t>책자인쇄 비용</t>
  </si>
  <si>
    <t>포스터, 현수막, 브로슈어</t>
  </si>
  <si>
    <t>카포전 사무팀(팀장 김호준)</t>
  </si>
  <si>
    <t>총학으로부터 빌린 돈 갚음</t>
  </si>
  <si>
    <t>태울석림제로부터 빌린 돈 갚음</t>
  </si>
  <si>
    <t>사무용품 및 소모품 구매</t>
  </si>
  <si>
    <t>기획단 운영비(단장 최성재, 부단장 김정민)</t>
  </si>
  <si>
    <t>기획단 운영비</t>
  </si>
  <si>
    <t>교통비</t>
  </si>
  <si>
    <t>합동회의 숙소비</t>
  </si>
  <si>
    <t>S2</t>
  </si>
  <si>
    <t>숙소비 금액 부족으로 교통비(S1) 60만원 중 5만원 이동</t>
  </si>
  <si>
    <t>카포전 합동회의비</t>
  </si>
  <si>
    <t>S3</t>
  </si>
  <si>
    <t>발대식</t>
  </si>
  <si>
    <t>S4</t>
  </si>
  <si>
    <t>선발대 숙소비</t>
  </si>
  <si>
    <t>S5</t>
  </si>
  <si>
    <t>기획단 회식비</t>
  </si>
  <si>
    <t>S6</t>
  </si>
  <si>
    <t>예비비</t>
  </si>
  <si>
    <t>우승상금(패배시 격려금 형태로 지금)(단장 최성재, 부단장 김정민)</t>
  </si>
  <si>
    <t>선수단 우승상금</t>
  </si>
  <si>
    <t>T2</t>
  </si>
  <si>
    <t>E-sport</t>
  </si>
  <si>
    <t>T3</t>
  </si>
  <si>
    <t>해킹</t>
  </si>
  <si>
    <t>T4</t>
  </si>
  <si>
    <t>과학퀴즈</t>
  </si>
  <si>
    <t>T5</t>
  </si>
  <si>
    <t>T6</t>
  </si>
  <si>
    <t>A.I</t>
  </si>
  <si>
    <t>T7</t>
  </si>
  <si>
    <t>본예산 총계</t>
  </si>
  <si>
    <t>학생회비 총계</t>
  </si>
  <si>
    <t>자치 총계</t>
  </si>
  <si>
    <t>2022 상반기 행사준비위원회 상상효과 카이스트 포스텍 학생대제전</t>
  </si>
  <si>
    <t>2018 카포전 결산</t>
  </si>
  <si>
    <t>2022 하반기 예산</t>
  </si>
  <si>
    <t>18년도 대비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</si>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</sst>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8" formatCode="&quot;₩&quot;#,##0"/>
  </numFmts>
  <fonts count="5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8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3" borderId="5" xfId="0" applyNumberFormat="1" applyFont="1" applyFill="1" applyBorder="1" applyAlignment="1">
      <alignment horizontal="center" wrapText="1"/>
    </xf>
    <xf numFmtId="176" fontId="1" fillId="9" borderId="5" xfId="0" applyNumberFormat="1" applyFont="1" applyFill="1" applyBorder="1" applyAlignment="1">
      <alignment horizontal="center" wrapText="1"/>
    </xf>
    <xf numFmtId="9" fontId="1" fillId="9" borderId="5" xfId="0" applyNumberFormat="1" applyFont="1" applyFill="1" applyBorder="1" applyAlignment="1">
      <alignment horizontal="center" wrapText="1"/>
    </xf>
    <xf numFmtId="176" fontId="1" fillId="0" borderId="0" xfId="0" applyNumberFormat="1" applyFont="1" applyAlignment="1"/>
    <xf numFmtId="9" fontId="1" fillId="0" borderId="0" xfId="0" applyNumberFormat="1" applyFont="1" applyAlignment="1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178" fontId="1" fillId="0" borderId="5" xfId="0" applyNumberFormat="1" applyFont="1" applyBorder="1" applyAlignment="1">
      <alignment horizontal="right"/>
    </xf>
    <xf numFmtId="178" fontId="1" fillId="5" borderId="5" xfId="0" applyNumberFormat="1" applyFont="1" applyFill="1" applyBorder="1" applyAlignment="1">
      <alignment horizontal="center" wrapText="1"/>
    </xf>
    <xf numFmtId="10" fontId="1" fillId="3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178" fontId="1" fillId="5" borderId="5" xfId="0" applyNumberFormat="1" applyFont="1" applyFill="1" applyBorder="1" applyAlignment="1">
      <alignment horizontal="center"/>
    </xf>
    <xf numFmtId="178" fontId="1" fillId="4" borderId="5" xfId="0" applyNumberFormat="1" applyFont="1" applyFill="1" applyBorder="1" applyAlignment="1">
      <alignment horizontal="center" wrapText="1"/>
    </xf>
    <xf numFmtId="10" fontId="1" fillId="9" borderId="5" xfId="0" applyNumberFormat="1" applyFont="1" applyFill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0" fontId="1" fillId="2" borderId="5" xfId="0" applyNumberFormat="1" applyFont="1" applyFill="1" applyBorder="1" applyAlignment="1">
      <alignment horizontal="center" wrapText="1"/>
    </xf>
    <xf numFmtId="0" fontId="1" fillId="5" borderId="5" xfId="0" applyFont="1" applyFill="1" applyBorder="1"/>
    <xf numFmtId="178" fontId="1" fillId="4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1" fillId="5" borderId="5" xfId="0" applyFont="1" applyFill="1" applyBorder="1" applyAlignment="1"/>
    <xf numFmtId="0" fontId="1" fillId="5" borderId="8" xfId="0" applyFont="1" applyFill="1" applyBorder="1" applyAlignment="1"/>
    <xf numFmtId="0" fontId="1" fillId="0" borderId="12" xfId="0" applyFont="1" applyBorder="1" applyAlignment="1"/>
    <xf numFmtId="176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8" fontId="1" fillId="11" borderId="5" xfId="0" applyNumberFormat="1" applyFont="1" applyFill="1" applyBorder="1" applyAlignment="1">
      <alignment horizontal="center" wrapText="1"/>
    </xf>
    <xf numFmtId="10" fontId="1" fillId="11" borderId="5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178" fontId="3" fillId="8" borderId="5" xfId="0" applyNumberFormat="1" applyFont="1" applyFill="1" applyBorder="1" applyAlignment="1">
      <alignment horizontal="center" wrapText="1"/>
    </xf>
    <xf numFmtId="10" fontId="3" fillId="8" borderId="5" xfId="0" applyNumberFormat="1" applyFont="1" applyFill="1" applyBorder="1" applyAlignment="1">
      <alignment horizontal="center" wrapText="1"/>
    </xf>
    <xf numFmtId="0" fontId="1" fillId="0" borderId="9" xfId="0" applyFont="1" applyBorder="1" applyAlignment="1"/>
    <xf numFmtId="10" fontId="3" fillId="2" borderId="5" xfId="0" applyNumberFormat="1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6" fontId="1" fillId="3" borderId="8" xfId="0" applyNumberFormat="1" applyFont="1" applyFill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9" borderId="8" xfId="0" applyNumberFormat="1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11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60"/>
  <sheetViews>
    <sheetView tabSelected="1" workbookViewId="0">
      <selection activeCell="F12" sqref="F12"/>
    </sheetView>
  </sheetViews>
  <sheetFormatPr defaultColWidth="12.6640625" defaultRowHeight="15.75" customHeight="1" x14ac:dyDescent="0.25"/>
  <cols>
    <col min="11" max="11" width="26" customWidth="1"/>
  </cols>
  <sheetData>
    <row r="1" spans="1:13" ht="13.2" x14ac:dyDescent="0.25">
      <c r="A1" s="1"/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2" x14ac:dyDescent="0.25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3" ht="13.2" x14ac:dyDescent="0.25">
      <c r="A3" s="1"/>
      <c r="B3" s="3"/>
      <c r="C3" s="84" t="s">
        <v>0</v>
      </c>
      <c r="D3" s="74"/>
      <c r="E3" s="74"/>
      <c r="F3" s="74"/>
      <c r="G3" s="74"/>
      <c r="H3" s="74"/>
      <c r="I3" s="71"/>
      <c r="J3" s="1"/>
      <c r="K3" s="1"/>
      <c r="L3" s="1"/>
      <c r="M3" s="1"/>
    </row>
    <row r="4" spans="1:13" ht="26.4" x14ac:dyDescent="0.25">
      <c r="A4" s="1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63</v>
      </c>
      <c r="H4" s="6" t="s">
        <v>64</v>
      </c>
      <c r="I4" s="7" t="s">
        <v>27</v>
      </c>
      <c r="J4" s="1"/>
      <c r="K4" s="1"/>
      <c r="L4" s="1"/>
      <c r="M4" s="1"/>
    </row>
    <row r="5" spans="1:13" ht="13.2" x14ac:dyDescent="0.25">
      <c r="A5" s="1"/>
      <c r="B5" s="3"/>
      <c r="C5" s="82" t="s">
        <v>65</v>
      </c>
      <c r="D5" s="77" t="s">
        <v>8</v>
      </c>
      <c r="E5" s="5" t="s">
        <v>66</v>
      </c>
      <c r="F5" s="8" t="s">
        <v>9</v>
      </c>
      <c r="G5" s="8">
        <v>1036897</v>
      </c>
      <c r="H5" s="9">
        <v>3338901</v>
      </c>
      <c r="I5" s="10">
        <f t="shared" ref="I5:I17" si="0">H5/G5</f>
        <v>3.2200893627814526</v>
      </c>
      <c r="J5" s="1"/>
      <c r="K5" s="1"/>
      <c r="L5" s="1"/>
      <c r="M5" s="1"/>
    </row>
    <row r="6" spans="1:13" ht="13.2" x14ac:dyDescent="0.25">
      <c r="A6" s="1"/>
      <c r="B6" s="3"/>
      <c r="C6" s="70"/>
      <c r="D6" s="73"/>
      <c r="E6" s="11" t="s">
        <v>67</v>
      </c>
      <c r="F6" s="12" t="s">
        <v>10</v>
      </c>
      <c r="G6" s="8">
        <v>5500000</v>
      </c>
      <c r="H6" s="13">
        <v>0</v>
      </c>
      <c r="I6" s="10">
        <f t="shared" si="0"/>
        <v>0</v>
      </c>
      <c r="J6" s="1"/>
      <c r="K6" s="1"/>
      <c r="L6" s="1"/>
      <c r="M6" s="1"/>
    </row>
    <row r="7" spans="1:13" ht="26.4" x14ac:dyDescent="0.25">
      <c r="A7" s="1"/>
      <c r="B7" s="3"/>
      <c r="C7" s="70"/>
      <c r="D7" s="73"/>
      <c r="E7" s="11" t="s">
        <v>68</v>
      </c>
      <c r="F7" s="12" t="s">
        <v>12</v>
      </c>
      <c r="G7" s="8">
        <v>10000000</v>
      </c>
      <c r="H7" s="12">
        <v>0</v>
      </c>
      <c r="I7" s="10">
        <f t="shared" si="0"/>
        <v>0</v>
      </c>
      <c r="J7" s="1"/>
      <c r="K7" s="1"/>
      <c r="L7" s="1"/>
      <c r="M7" s="1"/>
    </row>
    <row r="8" spans="1:13" ht="13.2" x14ac:dyDescent="0.25">
      <c r="A8" s="1"/>
      <c r="B8" s="3"/>
      <c r="C8" s="70"/>
      <c r="D8" s="72"/>
      <c r="E8" s="5" t="s">
        <v>69</v>
      </c>
      <c r="F8" s="8" t="s">
        <v>13</v>
      </c>
      <c r="G8" s="12">
        <v>11341</v>
      </c>
      <c r="H8" s="12">
        <v>0</v>
      </c>
      <c r="I8" s="10">
        <f t="shared" si="0"/>
        <v>0</v>
      </c>
      <c r="J8" s="1"/>
      <c r="K8" s="1"/>
      <c r="L8" s="1"/>
      <c r="M8" s="1"/>
    </row>
    <row r="9" spans="1:13" ht="13.2" x14ac:dyDescent="0.25">
      <c r="A9" s="1"/>
      <c r="B9" s="3"/>
      <c r="C9" s="70"/>
      <c r="D9" s="85" t="s">
        <v>14</v>
      </c>
      <c r="E9" s="75"/>
      <c r="F9" s="76"/>
      <c r="G9" s="14">
        <f t="shared" ref="G9:H9" si="1">SUM(G5:G8)</f>
        <v>16548238</v>
      </c>
      <c r="H9" s="14">
        <f t="shared" si="1"/>
        <v>3338901</v>
      </c>
      <c r="I9" s="10">
        <f t="shared" si="0"/>
        <v>0.20176776524485568</v>
      </c>
      <c r="J9" s="1"/>
      <c r="K9" s="1"/>
      <c r="L9" s="1"/>
      <c r="M9" s="1"/>
    </row>
    <row r="10" spans="1:13" ht="13.2" x14ac:dyDescent="0.25">
      <c r="A10" s="1"/>
      <c r="B10" s="3"/>
      <c r="C10" s="70"/>
      <c r="D10" s="8" t="s">
        <v>15</v>
      </c>
      <c r="E10" s="12" t="s">
        <v>15</v>
      </c>
      <c r="F10" s="12" t="s">
        <v>16</v>
      </c>
      <c r="G10" s="8">
        <v>47497810</v>
      </c>
      <c r="H10" s="12">
        <f>I131</f>
        <v>46444400</v>
      </c>
      <c r="I10" s="10">
        <f t="shared" si="0"/>
        <v>0.97782192484242958</v>
      </c>
      <c r="J10" s="1"/>
      <c r="K10" s="1"/>
      <c r="L10" s="1"/>
      <c r="M10" s="1"/>
    </row>
    <row r="11" spans="1:13" ht="13.2" x14ac:dyDescent="0.25">
      <c r="A11" s="1"/>
      <c r="B11" s="3"/>
      <c r="C11" s="70"/>
      <c r="D11" s="85" t="s">
        <v>14</v>
      </c>
      <c r="E11" s="75"/>
      <c r="F11" s="76"/>
      <c r="G11" s="14">
        <f>G10</f>
        <v>47497810</v>
      </c>
      <c r="H11" s="14">
        <f>SUM(H10)</f>
        <v>46444400</v>
      </c>
      <c r="I11" s="10">
        <f t="shared" si="0"/>
        <v>0.97782192484242958</v>
      </c>
      <c r="J11" s="1"/>
      <c r="K11" s="1"/>
      <c r="L11" s="1"/>
      <c r="M11" s="1"/>
    </row>
    <row r="12" spans="1:13" ht="26.4" x14ac:dyDescent="0.25">
      <c r="A12" s="1"/>
      <c r="B12" s="3"/>
      <c r="C12" s="70"/>
      <c r="D12" s="86" t="s">
        <v>17</v>
      </c>
      <c r="E12" s="8" t="s">
        <v>70</v>
      </c>
      <c r="F12" s="8" t="s">
        <v>18</v>
      </c>
      <c r="G12" s="8">
        <v>600000</v>
      </c>
      <c r="H12" s="8" t="s">
        <v>71</v>
      </c>
      <c r="I12" s="10" t="e">
        <f t="shared" si="0"/>
        <v>#VALUE!</v>
      </c>
      <c r="J12" s="1"/>
      <c r="K12" s="1"/>
      <c r="L12" s="1"/>
      <c r="M12" s="1"/>
    </row>
    <row r="13" spans="1:13" ht="13.2" x14ac:dyDescent="0.25">
      <c r="A13" s="1"/>
      <c r="B13" s="3"/>
      <c r="C13" s="70"/>
      <c r="D13" s="73"/>
      <c r="E13" s="5" t="s">
        <v>72</v>
      </c>
      <c r="F13" s="8" t="s">
        <v>19</v>
      </c>
      <c r="G13" s="8">
        <v>10000000</v>
      </c>
      <c r="H13" s="8">
        <v>3190000</v>
      </c>
      <c r="I13" s="10">
        <f t="shared" si="0"/>
        <v>0.31900000000000001</v>
      </c>
      <c r="J13" s="1"/>
      <c r="K13" s="1"/>
      <c r="L13" s="1"/>
      <c r="M13" s="1"/>
    </row>
    <row r="14" spans="1:13" ht="26.4" x14ac:dyDescent="0.25">
      <c r="A14" s="1"/>
      <c r="B14" s="3"/>
      <c r="C14" s="70"/>
      <c r="D14" s="73"/>
      <c r="E14" s="5" t="s">
        <v>73</v>
      </c>
      <c r="F14" s="8" t="s">
        <v>20</v>
      </c>
      <c r="G14" s="8">
        <v>0</v>
      </c>
      <c r="H14" s="8">
        <v>1500000</v>
      </c>
      <c r="I14" s="10" t="e">
        <f t="shared" si="0"/>
        <v>#DIV/0!</v>
      </c>
      <c r="J14" s="1"/>
      <c r="K14" s="1"/>
      <c r="L14" s="1"/>
      <c r="M14" s="1"/>
    </row>
    <row r="15" spans="1:13" ht="13.2" x14ac:dyDescent="0.25">
      <c r="A15" s="1"/>
      <c r="B15" s="3"/>
      <c r="C15" s="70"/>
      <c r="D15" s="72"/>
      <c r="E15" s="5" t="s">
        <v>69</v>
      </c>
      <c r="F15" s="8" t="s">
        <v>21</v>
      </c>
      <c r="G15" s="8">
        <v>716001</v>
      </c>
      <c r="H15" s="8" t="s">
        <v>71</v>
      </c>
      <c r="I15" s="10" t="e">
        <f t="shared" si="0"/>
        <v>#VALUE!</v>
      </c>
      <c r="J15" s="1"/>
      <c r="K15" s="1"/>
      <c r="L15" s="1"/>
      <c r="M15" s="1"/>
    </row>
    <row r="16" spans="1:13" ht="13.2" x14ac:dyDescent="0.25">
      <c r="A16" s="1"/>
      <c r="B16" s="3"/>
      <c r="C16" s="70"/>
      <c r="D16" s="85" t="s">
        <v>14</v>
      </c>
      <c r="E16" s="75"/>
      <c r="F16" s="76"/>
      <c r="G16" s="14">
        <f>SUM(G13,G12,G15)</f>
        <v>11316001</v>
      </c>
      <c r="H16" s="14">
        <f>SUM(H12:H15)</f>
        <v>4690000</v>
      </c>
      <c r="I16" s="10">
        <f t="shared" si="0"/>
        <v>0.4144573688178359</v>
      </c>
      <c r="J16" s="1"/>
      <c r="K16" s="1"/>
      <c r="L16" s="1"/>
      <c r="M16" s="1"/>
    </row>
    <row r="17" spans="1:13" ht="13.2" x14ac:dyDescent="0.25">
      <c r="A17" s="1"/>
      <c r="B17" s="3"/>
      <c r="C17" s="71"/>
      <c r="D17" s="87" t="s">
        <v>74</v>
      </c>
      <c r="E17" s="75"/>
      <c r="F17" s="76"/>
      <c r="G17" s="15">
        <f t="shared" ref="G17:H17" si="2">SUM(G9,G11,G16)</f>
        <v>75362049</v>
      </c>
      <c r="H17" s="15">
        <f t="shared" si="2"/>
        <v>54473301</v>
      </c>
      <c r="I17" s="16">
        <f t="shared" si="0"/>
        <v>0.7228213898483572</v>
      </c>
      <c r="J17" s="1"/>
      <c r="K17" s="1"/>
      <c r="L17" s="1"/>
      <c r="M17" s="1"/>
    </row>
    <row r="18" spans="1:13" ht="13.2" x14ac:dyDescent="0.25">
      <c r="A18" s="1"/>
      <c r="B18" s="1"/>
      <c r="C18" s="1"/>
      <c r="D18" s="17"/>
      <c r="E18" s="17"/>
      <c r="F18" s="17"/>
      <c r="G18" s="17"/>
      <c r="H18" s="18"/>
      <c r="I18" s="19"/>
      <c r="J18" s="1"/>
      <c r="K18" s="1"/>
      <c r="L18" s="1"/>
      <c r="M18" s="1"/>
    </row>
    <row r="19" spans="1:13" ht="13.2" x14ac:dyDescent="0.25">
      <c r="A19" s="1"/>
      <c r="B19" s="2"/>
      <c r="C19" s="2"/>
      <c r="D19" s="2"/>
      <c r="E19" s="2"/>
      <c r="F19" s="2"/>
      <c r="G19" s="2"/>
      <c r="H19" s="2"/>
      <c r="I19" s="20"/>
      <c r="J19" s="2"/>
      <c r="K19" s="2"/>
      <c r="L19" s="1"/>
      <c r="M19" s="1"/>
    </row>
    <row r="20" spans="1:13" ht="26.4" x14ac:dyDescent="0.25">
      <c r="A20" s="3"/>
      <c r="B20" s="21" t="s">
        <v>1</v>
      </c>
      <c r="C20" s="22" t="s">
        <v>24</v>
      </c>
      <c r="D20" s="22" t="s">
        <v>75</v>
      </c>
      <c r="E20" s="22" t="s">
        <v>76</v>
      </c>
      <c r="F20" s="22" t="s">
        <v>77</v>
      </c>
      <c r="G20" s="22" t="s">
        <v>5</v>
      </c>
      <c r="H20" s="22" t="s">
        <v>78</v>
      </c>
      <c r="I20" s="23" t="s">
        <v>6</v>
      </c>
      <c r="J20" s="24" t="s">
        <v>27</v>
      </c>
      <c r="K20" s="24" t="s">
        <v>7</v>
      </c>
      <c r="L20" s="1"/>
      <c r="M20" s="1"/>
    </row>
    <row r="21" spans="1:13" ht="26.4" x14ac:dyDescent="0.25">
      <c r="A21" s="3"/>
      <c r="B21" s="82" t="s">
        <v>79</v>
      </c>
      <c r="C21" s="77" t="s">
        <v>80</v>
      </c>
      <c r="D21" s="77" t="s">
        <v>81</v>
      </c>
      <c r="E21" s="5" t="s">
        <v>15</v>
      </c>
      <c r="F21" s="5" t="s">
        <v>82</v>
      </c>
      <c r="G21" s="5" t="s">
        <v>25</v>
      </c>
      <c r="H21" s="25">
        <v>15950000</v>
      </c>
      <c r="I21" s="26">
        <v>14960000</v>
      </c>
      <c r="J21" s="27">
        <f t="shared" ref="J21:J133" si="3">I21/H21</f>
        <v>0.93793103448275861</v>
      </c>
      <c r="K21" s="7"/>
      <c r="L21" s="1"/>
      <c r="M21" s="1"/>
    </row>
    <row r="22" spans="1:13" ht="26.4" x14ac:dyDescent="0.25">
      <c r="A22" s="3"/>
      <c r="B22" s="70"/>
      <c r="C22" s="73"/>
      <c r="D22" s="73"/>
      <c r="E22" s="5" t="s">
        <v>15</v>
      </c>
      <c r="F22" s="5" t="s">
        <v>83</v>
      </c>
      <c r="G22" s="5" t="s">
        <v>28</v>
      </c>
      <c r="H22" s="25">
        <v>10090000</v>
      </c>
      <c r="I22" s="28">
        <v>9614400</v>
      </c>
      <c r="J22" s="27">
        <f t="shared" si="3"/>
        <v>0.95286422200198218</v>
      </c>
      <c r="K22" s="7"/>
      <c r="L22" s="1"/>
      <c r="M22" s="1"/>
    </row>
    <row r="23" spans="1:13" ht="26.4" x14ac:dyDescent="0.25">
      <c r="A23" s="3"/>
      <c r="B23" s="70"/>
      <c r="C23" s="73"/>
      <c r="D23" s="73"/>
      <c r="E23" s="5" t="s">
        <v>15</v>
      </c>
      <c r="F23" s="5" t="s">
        <v>84</v>
      </c>
      <c r="G23" s="5" t="s">
        <v>29</v>
      </c>
      <c r="H23" s="25">
        <v>1990500</v>
      </c>
      <c r="I23" s="28">
        <v>4600000</v>
      </c>
      <c r="J23" s="27">
        <f t="shared" si="3"/>
        <v>2.3109771414217533</v>
      </c>
      <c r="K23" s="7"/>
      <c r="L23" s="1"/>
      <c r="M23" s="1"/>
    </row>
    <row r="24" spans="1:13" ht="26.4" x14ac:dyDescent="0.25">
      <c r="A24" s="3"/>
      <c r="B24" s="70"/>
      <c r="C24" s="73"/>
      <c r="D24" s="73"/>
      <c r="E24" s="11" t="s">
        <v>17</v>
      </c>
      <c r="F24" s="11" t="s">
        <v>85</v>
      </c>
      <c r="G24" s="11" t="s">
        <v>30</v>
      </c>
      <c r="H24" s="29">
        <v>596000</v>
      </c>
      <c r="I24" s="30">
        <v>1000000</v>
      </c>
      <c r="J24" s="27">
        <f t="shared" si="3"/>
        <v>1.6778523489932886</v>
      </c>
      <c r="K24" s="31"/>
      <c r="L24" s="1"/>
      <c r="M24" s="1"/>
    </row>
    <row r="25" spans="1:13" ht="13.2" x14ac:dyDescent="0.25">
      <c r="A25" s="3"/>
      <c r="B25" s="70"/>
      <c r="C25" s="73"/>
      <c r="D25" s="73"/>
      <c r="E25" s="11" t="s">
        <v>15</v>
      </c>
      <c r="F25" s="11" t="s">
        <v>86</v>
      </c>
      <c r="G25" s="11" t="s">
        <v>31</v>
      </c>
      <c r="H25" s="29">
        <v>533250</v>
      </c>
      <c r="I25" s="30">
        <v>300000</v>
      </c>
      <c r="J25" s="27">
        <f t="shared" si="3"/>
        <v>0.56258790436005623</v>
      </c>
      <c r="K25" s="31"/>
      <c r="L25" s="1"/>
      <c r="M25" s="1"/>
    </row>
    <row r="26" spans="1:13" ht="26.4" x14ac:dyDescent="0.25">
      <c r="A26" s="3"/>
      <c r="B26" s="70"/>
      <c r="C26" s="73"/>
      <c r="D26" s="73"/>
      <c r="E26" s="5" t="s">
        <v>15</v>
      </c>
      <c r="F26" s="5" t="s">
        <v>87</v>
      </c>
      <c r="G26" s="5" t="s">
        <v>88</v>
      </c>
      <c r="H26" s="25">
        <v>3150000</v>
      </c>
      <c r="I26" s="26">
        <v>3000000</v>
      </c>
      <c r="J26" s="27">
        <f t="shared" si="3"/>
        <v>0.95238095238095233</v>
      </c>
      <c r="K26" s="7"/>
      <c r="L26" s="1"/>
      <c r="M26" s="1"/>
    </row>
    <row r="27" spans="1:13" ht="26.4" x14ac:dyDescent="0.25">
      <c r="A27" s="3"/>
      <c r="B27" s="70"/>
      <c r="C27" s="73"/>
      <c r="D27" s="73"/>
      <c r="E27" s="5" t="s">
        <v>17</v>
      </c>
      <c r="F27" s="5" t="s">
        <v>84</v>
      </c>
      <c r="G27" s="5" t="s">
        <v>11</v>
      </c>
      <c r="H27" s="25">
        <v>84600</v>
      </c>
      <c r="I27" s="26" t="s">
        <v>11</v>
      </c>
      <c r="J27" s="27" t="e">
        <f t="shared" si="3"/>
        <v>#VALUE!</v>
      </c>
      <c r="K27" s="7"/>
      <c r="L27" s="1"/>
      <c r="M27" s="1"/>
    </row>
    <row r="28" spans="1:13" ht="13.2" x14ac:dyDescent="0.25">
      <c r="A28" s="3"/>
      <c r="B28" s="70"/>
      <c r="C28" s="73"/>
      <c r="D28" s="72"/>
      <c r="E28" s="79" t="s">
        <v>14</v>
      </c>
      <c r="F28" s="75"/>
      <c r="G28" s="76"/>
      <c r="H28" s="32">
        <f>SUM(H21:H27)</f>
        <v>32394350</v>
      </c>
      <c r="I28" s="33">
        <f>SUM(I21:I27)</f>
        <v>33474400</v>
      </c>
      <c r="J28" s="34">
        <f t="shared" si="3"/>
        <v>1.0333406905833888</v>
      </c>
      <c r="K28" s="7"/>
      <c r="L28" s="1"/>
      <c r="M28" s="1"/>
    </row>
    <row r="29" spans="1:13" ht="13.2" x14ac:dyDescent="0.25">
      <c r="A29" s="3"/>
      <c r="B29" s="70"/>
      <c r="C29" s="73"/>
      <c r="D29" s="77" t="s">
        <v>89</v>
      </c>
      <c r="E29" s="35" t="s">
        <v>17</v>
      </c>
      <c r="F29" s="35" t="s">
        <v>90</v>
      </c>
      <c r="G29" s="35" t="s">
        <v>11</v>
      </c>
      <c r="H29" s="25">
        <v>550000</v>
      </c>
      <c r="I29" s="25" t="s">
        <v>11</v>
      </c>
      <c r="J29" s="27" t="e">
        <f t="shared" si="3"/>
        <v>#VALUE!</v>
      </c>
      <c r="K29" s="36"/>
      <c r="L29" s="1"/>
      <c r="M29" s="1"/>
    </row>
    <row r="30" spans="1:13" ht="13.2" x14ac:dyDescent="0.25">
      <c r="A30" s="3"/>
      <c r="B30" s="70"/>
      <c r="C30" s="73"/>
      <c r="D30" s="72"/>
      <c r="E30" s="83" t="s">
        <v>14</v>
      </c>
      <c r="F30" s="75"/>
      <c r="G30" s="76"/>
      <c r="H30" s="37">
        <v>550000</v>
      </c>
      <c r="I30" s="37" t="s">
        <v>11</v>
      </c>
      <c r="J30" s="34" t="e">
        <f t="shared" si="3"/>
        <v>#VALUE!</v>
      </c>
      <c r="K30" s="36"/>
      <c r="L30" s="1"/>
      <c r="M30" s="1"/>
    </row>
    <row r="31" spans="1:13" ht="13.2" x14ac:dyDescent="0.25">
      <c r="A31" s="3"/>
      <c r="B31" s="70"/>
      <c r="C31" s="72"/>
      <c r="D31" s="81" t="s">
        <v>26</v>
      </c>
      <c r="E31" s="75"/>
      <c r="F31" s="75"/>
      <c r="G31" s="76"/>
      <c r="H31" s="38">
        <f>SUM(H28,H30)</f>
        <v>32944350</v>
      </c>
      <c r="I31" s="38">
        <f>SUM(I28)</f>
        <v>33474400</v>
      </c>
      <c r="J31" s="39">
        <f t="shared" si="3"/>
        <v>1.0160892535442345</v>
      </c>
      <c r="K31" s="7"/>
      <c r="L31" s="1"/>
      <c r="M31" s="1"/>
    </row>
    <row r="32" spans="1:13" ht="26.4" x14ac:dyDescent="0.25">
      <c r="A32" s="3"/>
      <c r="B32" s="70"/>
      <c r="C32" s="77" t="s">
        <v>91</v>
      </c>
      <c r="D32" s="77" t="s">
        <v>92</v>
      </c>
      <c r="E32" s="5" t="s">
        <v>15</v>
      </c>
      <c r="F32" s="5" t="s">
        <v>93</v>
      </c>
      <c r="G32" s="5" t="s">
        <v>32</v>
      </c>
      <c r="H32" s="40">
        <v>0</v>
      </c>
      <c r="I32" s="40">
        <v>1200000</v>
      </c>
      <c r="J32" s="27" t="e">
        <f t="shared" si="3"/>
        <v>#DIV/0!</v>
      </c>
      <c r="K32" s="80" t="s">
        <v>94</v>
      </c>
      <c r="L32" s="1"/>
      <c r="M32" s="1"/>
    </row>
    <row r="33" spans="1:13" ht="26.4" x14ac:dyDescent="0.25">
      <c r="A33" s="3"/>
      <c r="B33" s="70"/>
      <c r="C33" s="73"/>
      <c r="D33" s="73"/>
      <c r="E33" s="11" t="s">
        <v>17</v>
      </c>
      <c r="F33" s="11" t="s">
        <v>95</v>
      </c>
      <c r="G33" s="11" t="s">
        <v>96</v>
      </c>
      <c r="H33" s="41">
        <v>0</v>
      </c>
      <c r="I33" s="41">
        <v>300000</v>
      </c>
      <c r="J33" s="27" t="e">
        <f t="shared" si="3"/>
        <v>#DIV/0!</v>
      </c>
      <c r="K33" s="73"/>
      <c r="L33" s="1"/>
      <c r="M33" s="1"/>
    </row>
    <row r="34" spans="1:13" ht="13.2" x14ac:dyDescent="0.25">
      <c r="A34" s="3"/>
      <c r="B34" s="70"/>
      <c r="C34" s="73"/>
      <c r="D34" s="72"/>
      <c r="E34" s="79" t="s">
        <v>14</v>
      </c>
      <c r="F34" s="75"/>
      <c r="G34" s="76"/>
      <c r="H34" s="33">
        <f t="shared" ref="H34:I34" si="4">SUM(H32:H33)</f>
        <v>0</v>
      </c>
      <c r="I34" s="33">
        <f t="shared" si="4"/>
        <v>1500000</v>
      </c>
      <c r="J34" s="34" t="e">
        <f t="shared" si="3"/>
        <v>#DIV/0!</v>
      </c>
      <c r="K34" s="72"/>
      <c r="L34" s="1"/>
      <c r="M34" s="1"/>
    </row>
    <row r="35" spans="1:13" ht="13.2" x14ac:dyDescent="0.25">
      <c r="A35" s="3"/>
      <c r="B35" s="70"/>
      <c r="C35" s="73"/>
      <c r="D35" s="77" t="s">
        <v>97</v>
      </c>
      <c r="E35" s="5" t="s">
        <v>15</v>
      </c>
      <c r="F35" s="5" t="s">
        <v>98</v>
      </c>
      <c r="G35" s="5" t="s">
        <v>33</v>
      </c>
      <c r="H35" s="25">
        <v>5000000</v>
      </c>
      <c r="I35" s="28">
        <v>8220000</v>
      </c>
      <c r="J35" s="27">
        <f t="shared" si="3"/>
        <v>1.6439999999999999</v>
      </c>
      <c r="K35" s="7"/>
      <c r="L35" s="1"/>
      <c r="M35" s="1"/>
    </row>
    <row r="36" spans="1:13" ht="26.4" x14ac:dyDescent="0.25">
      <c r="A36" s="3"/>
      <c r="B36" s="70"/>
      <c r="C36" s="73"/>
      <c r="D36" s="73"/>
      <c r="E36" s="5" t="s">
        <v>15</v>
      </c>
      <c r="F36" s="5" t="s">
        <v>99</v>
      </c>
      <c r="G36" s="5" t="s">
        <v>34</v>
      </c>
      <c r="H36" s="25">
        <v>1959080</v>
      </c>
      <c r="I36" s="28">
        <v>1400000</v>
      </c>
      <c r="J36" s="27">
        <f t="shared" si="3"/>
        <v>0.71462114870245219</v>
      </c>
      <c r="K36" s="7"/>
      <c r="L36" s="1"/>
      <c r="M36" s="1"/>
    </row>
    <row r="37" spans="1:13" ht="13.2" x14ac:dyDescent="0.25">
      <c r="A37" s="3"/>
      <c r="B37" s="70"/>
      <c r="C37" s="73"/>
      <c r="D37" s="73"/>
      <c r="E37" s="5" t="s">
        <v>8</v>
      </c>
      <c r="F37" s="5" t="s">
        <v>100</v>
      </c>
      <c r="G37" s="5" t="s">
        <v>11</v>
      </c>
      <c r="H37" s="29">
        <v>399300</v>
      </c>
      <c r="I37" s="26" t="s">
        <v>11</v>
      </c>
      <c r="J37" s="27" t="e">
        <f t="shared" si="3"/>
        <v>#VALUE!</v>
      </c>
      <c r="K37" s="7"/>
      <c r="L37" s="1"/>
      <c r="M37" s="1"/>
    </row>
    <row r="38" spans="1:13" ht="13.2" x14ac:dyDescent="0.25">
      <c r="A38" s="3"/>
      <c r="B38" s="70"/>
      <c r="C38" s="73"/>
      <c r="D38" s="73"/>
      <c r="E38" s="5" t="s">
        <v>17</v>
      </c>
      <c r="F38" s="5" t="s">
        <v>100</v>
      </c>
      <c r="G38" s="5" t="s">
        <v>35</v>
      </c>
      <c r="H38" s="25">
        <v>2526610</v>
      </c>
      <c r="I38" s="26">
        <v>500000</v>
      </c>
      <c r="J38" s="27">
        <f t="shared" si="3"/>
        <v>0.19789362030546859</v>
      </c>
      <c r="K38" s="7"/>
      <c r="L38" s="1"/>
      <c r="M38" s="1"/>
    </row>
    <row r="39" spans="1:13" ht="13.2" x14ac:dyDescent="0.25">
      <c r="A39" s="3"/>
      <c r="B39" s="70"/>
      <c r="C39" s="73"/>
      <c r="D39" s="72"/>
      <c r="E39" s="79" t="s">
        <v>14</v>
      </c>
      <c r="F39" s="75"/>
      <c r="G39" s="76"/>
      <c r="H39" s="33">
        <f t="shared" ref="H39:I39" si="5">SUM(H35:H38)</f>
        <v>9884990</v>
      </c>
      <c r="I39" s="33">
        <f t="shared" si="5"/>
        <v>10120000</v>
      </c>
      <c r="J39" s="34">
        <f t="shared" si="3"/>
        <v>1.0237744297161657</v>
      </c>
      <c r="K39" s="7"/>
      <c r="L39" s="1"/>
      <c r="M39" s="1"/>
    </row>
    <row r="40" spans="1:13" ht="13.2" x14ac:dyDescent="0.25">
      <c r="A40" s="3"/>
      <c r="B40" s="70"/>
      <c r="C40" s="72"/>
      <c r="D40" s="81" t="s">
        <v>26</v>
      </c>
      <c r="E40" s="75"/>
      <c r="F40" s="75"/>
      <c r="G40" s="76"/>
      <c r="H40" s="38">
        <f t="shared" ref="H40:I40" si="6">SUM(H39,H34)</f>
        <v>9884990</v>
      </c>
      <c r="I40" s="38">
        <f t="shared" si="6"/>
        <v>11620000</v>
      </c>
      <c r="J40" s="39">
        <f t="shared" si="3"/>
        <v>1.1755196515120401</v>
      </c>
      <c r="K40" s="7"/>
      <c r="L40" s="1"/>
      <c r="M40" s="1"/>
    </row>
    <row r="41" spans="1:13" ht="26.4" x14ac:dyDescent="0.25">
      <c r="A41" s="3"/>
      <c r="B41" s="70"/>
      <c r="C41" s="78" t="s">
        <v>101</v>
      </c>
      <c r="D41" s="78" t="s">
        <v>102</v>
      </c>
      <c r="E41" s="11" t="s">
        <v>8</v>
      </c>
      <c r="F41" s="11" t="s">
        <v>103</v>
      </c>
      <c r="G41" s="11" t="s">
        <v>37</v>
      </c>
      <c r="H41" s="29">
        <v>2393500</v>
      </c>
      <c r="I41" s="42">
        <v>0</v>
      </c>
      <c r="J41" s="27">
        <f t="shared" si="3"/>
        <v>0</v>
      </c>
      <c r="K41" s="31"/>
      <c r="L41" s="1"/>
      <c r="M41" s="1"/>
    </row>
    <row r="42" spans="1:13" ht="26.4" x14ac:dyDescent="0.25">
      <c r="A42" s="3"/>
      <c r="B42" s="70"/>
      <c r="C42" s="73"/>
      <c r="D42" s="73"/>
      <c r="E42" s="5" t="s">
        <v>8</v>
      </c>
      <c r="F42" s="5" t="s">
        <v>104</v>
      </c>
      <c r="G42" s="5" t="s">
        <v>38</v>
      </c>
      <c r="H42" s="25">
        <v>0</v>
      </c>
      <c r="I42" s="28">
        <v>0</v>
      </c>
      <c r="J42" s="27" t="e">
        <f t="shared" si="3"/>
        <v>#DIV/0!</v>
      </c>
      <c r="K42" s="43" t="s">
        <v>105</v>
      </c>
      <c r="L42" s="1"/>
      <c r="M42" s="1"/>
    </row>
    <row r="43" spans="1:13" ht="13.2" x14ac:dyDescent="0.25">
      <c r="A43" s="3"/>
      <c r="B43" s="70"/>
      <c r="C43" s="73"/>
      <c r="D43" s="73"/>
      <c r="E43" s="5" t="s">
        <v>8</v>
      </c>
      <c r="F43" s="5" t="s">
        <v>106</v>
      </c>
      <c r="G43" s="5" t="s">
        <v>11</v>
      </c>
      <c r="H43" s="29">
        <v>322200</v>
      </c>
      <c r="I43" s="26" t="s">
        <v>11</v>
      </c>
      <c r="J43" s="27" t="e">
        <f t="shared" si="3"/>
        <v>#VALUE!</v>
      </c>
      <c r="K43" s="7"/>
      <c r="L43" s="1"/>
      <c r="M43" s="1"/>
    </row>
    <row r="44" spans="1:13" ht="13.2" x14ac:dyDescent="0.25">
      <c r="A44" s="3"/>
      <c r="B44" s="70"/>
      <c r="C44" s="73"/>
      <c r="D44" s="72"/>
      <c r="E44" s="79" t="s">
        <v>14</v>
      </c>
      <c r="F44" s="75"/>
      <c r="G44" s="76"/>
      <c r="H44" s="33">
        <f>SUM(H41:H43)</f>
        <v>2715700</v>
      </c>
      <c r="I44" s="33">
        <f>SUM(I41:I42)</f>
        <v>0</v>
      </c>
      <c r="J44" s="34">
        <f t="shared" si="3"/>
        <v>0</v>
      </c>
      <c r="K44" s="7"/>
      <c r="L44" s="1"/>
      <c r="M44" s="1"/>
    </row>
    <row r="45" spans="1:13" ht="26.4" x14ac:dyDescent="0.25">
      <c r="A45" s="3"/>
      <c r="B45" s="70"/>
      <c r="C45" s="73"/>
      <c r="D45" s="78" t="s">
        <v>107</v>
      </c>
      <c r="E45" s="11" t="s">
        <v>8</v>
      </c>
      <c r="F45" s="11" t="s">
        <v>103</v>
      </c>
      <c r="G45" s="11" t="s">
        <v>39</v>
      </c>
      <c r="H45" s="29">
        <v>1822500</v>
      </c>
      <c r="I45" s="42">
        <v>24000</v>
      </c>
      <c r="J45" s="27">
        <f t="shared" si="3"/>
        <v>1.3168724279835391E-2</v>
      </c>
      <c r="K45" s="31"/>
      <c r="L45" s="1"/>
      <c r="M45" s="1"/>
    </row>
    <row r="46" spans="1:13" ht="13.2" x14ac:dyDescent="0.25">
      <c r="A46" s="3"/>
      <c r="B46" s="70"/>
      <c r="C46" s="73"/>
      <c r="D46" s="73"/>
      <c r="E46" s="5" t="s">
        <v>8</v>
      </c>
      <c r="F46" s="5" t="s">
        <v>104</v>
      </c>
      <c r="G46" s="11" t="s">
        <v>40</v>
      </c>
      <c r="H46" s="26" t="s">
        <v>11</v>
      </c>
      <c r="I46" s="28">
        <v>0</v>
      </c>
      <c r="J46" s="27" t="e">
        <f t="shared" si="3"/>
        <v>#VALUE!</v>
      </c>
      <c r="K46" s="7"/>
      <c r="L46" s="1"/>
      <c r="M46" s="1"/>
    </row>
    <row r="47" spans="1:13" ht="13.2" x14ac:dyDescent="0.25">
      <c r="A47" s="3"/>
      <c r="B47" s="70"/>
      <c r="C47" s="73"/>
      <c r="D47" s="73"/>
      <c r="E47" s="5" t="s">
        <v>17</v>
      </c>
      <c r="F47" s="5" t="s">
        <v>104</v>
      </c>
      <c r="G47" s="11" t="s">
        <v>11</v>
      </c>
      <c r="H47" s="26">
        <v>1000000</v>
      </c>
      <c r="I47" s="26" t="s">
        <v>11</v>
      </c>
      <c r="J47" s="27" t="e">
        <f t="shared" si="3"/>
        <v>#VALUE!</v>
      </c>
      <c r="K47" s="7"/>
      <c r="L47" s="1"/>
      <c r="M47" s="1"/>
    </row>
    <row r="48" spans="1:13" ht="13.2" x14ac:dyDescent="0.25">
      <c r="A48" s="3"/>
      <c r="B48" s="70"/>
      <c r="C48" s="73"/>
      <c r="D48" s="73"/>
      <c r="E48" s="5" t="s">
        <v>15</v>
      </c>
      <c r="F48" s="5" t="s">
        <v>106</v>
      </c>
      <c r="G48" s="11" t="s">
        <v>11</v>
      </c>
      <c r="H48" s="26">
        <v>78500</v>
      </c>
      <c r="I48" s="26" t="s">
        <v>11</v>
      </c>
      <c r="J48" s="27" t="e">
        <f t="shared" si="3"/>
        <v>#VALUE!</v>
      </c>
      <c r="K48" s="7"/>
      <c r="L48" s="1"/>
      <c r="M48" s="1"/>
    </row>
    <row r="49" spans="1:13" ht="13.2" x14ac:dyDescent="0.25">
      <c r="A49" s="3"/>
      <c r="B49" s="70"/>
      <c r="C49" s="73"/>
      <c r="D49" s="72"/>
      <c r="E49" s="79" t="s">
        <v>14</v>
      </c>
      <c r="F49" s="75"/>
      <c r="G49" s="76"/>
      <c r="H49" s="33">
        <f>SUM(H45:H48)</f>
        <v>2901000</v>
      </c>
      <c r="I49" s="33">
        <f>SUM(I45:I47)</f>
        <v>24000</v>
      </c>
      <c r="J49" s="34">
        <f t="shared" si="3"/>
        <v>8.2730093071354711E-3</v>
      </c>
      <c r="K49" s="7"/>
      <c r="L49" s="1"/>
      <c r="M49" s="1"/>
    </row>
    <row r="50" spans="1:13" ht="26.4" x14ac:dyDescent="0.25">
      <c r="A50" s="3"/>
      <c r="B50" s="70"/>
      <c r="C50" s="73"/>
      <c r="D50" s="78" t="s">
        <v>108</v>
      </c>
      <c r="E50" s="11" t="s">
        <v>8</v>
      </c>
      <c r="F50" s="11" t="s">
        <v>103</v>
      </c>
      <c r="G50" s="11" t="s">
        <v>41</v>
      </c>
      <c r="H50" s="29">
        <v>1000000</v>
      </c>
      <c r="I50" s="42">
        <v>0</v>
      </c>
      <c r="J50" s="27">
        <f t="shared" si="3"/>
        <v>0</v>
      </c>
      <c r="K50" s="31"/>
      <c r="L50" s="1"/>
      <c r="M50" s="1"/>
    </row>
    <row r="51" spans="1:13" ht="13.2" x14ac:dyDescent="0.25">
      <c r="A51" s="3"/>
      <c r="B51" s="70"/>
      <c r="C51" s="73"/>
      <c r="D51" s="73"/>
      <c r="E51" s="5" t="s">
        <v>8</v>
      </c>
      <c r="F51" s="5" t="s">
        <v>104</v>
      </c>
      <c r="G51" s="11" t="s">
        <v>42</v>
      </c>
      <c r="H51" s="25" t="s">
        <v>11</v>
      </c>
      <c r="I51" s="28">
        <v>0</v>
      </c>
      <c r="J51" s="27" t="e">
        <f t="shared" si="3"/>
        <v>#VALUE!</v>
      </c>
      <c r="K51" s="7"/>
      <c r="L51" s="1"/>
      <c r="M51" s="1"/>
    </row>
    <row r="52" spans="1:13" ht="13.2" x14ac:dyDescent="0.25">
      <c r="A52" s="3"/>
      <c r="B52" s="70"/>
      <c r="C52" s="73"/>
      <c r="D52" s="73"/>
      <c r="E52" s="5" t="s">
        <v>17</v>
      </c>
      <c r="F52" s="5" t="s">
        <v>104</v>
      </c>
      <c r="G52" s="11" t="s">
        <v>11</v>
      </c>
      <c r="H52" s="25">
        <v>1900000</v>
      </c>
      <c r="I52" s="26" t="s">
        <v>11</v>
      </c>
      <c r="J52" s="27" t="e">
        <f t="shared" si="3"/>
        <v>#VALUE!</v>
      </c>
      <c r="K52" s="7"/>
      <c r="L52" s="1"/>
      <c r="M52" s="1"/>
    </row>
    <row r="53" spans="1:13" ht="13.2" x14ac:dyDescent="0.25">
      <c r="A53" s="3"/>
      <c r="B53" s="70"/>
      <c r="C53" s="73"/>
      <c r="D53" s="73"/>
      <c r="E53" s="5" t="s">
        <v>15</v>
      </c>
      <c r="F53" s="5" t="s">
        <v>106</v>
      </c>
      <c r="G53" s="11" t="s">
        <v>11</v>
      </c>
      <c r="H53" s="26">
        <v>0</v>
      </c>
      <c r="I53" s="26" t="s">
        <v>11</v>
      </c>
      <c r="J53" s="27" t="e">
        <f t="shared" si="3"/>
        <v>#VALUE!</v>
      </c>
      <c r="K53" s="7"/>
      <c r="L53" s="1"/>
      <c r="M53" s="1"/>
    </row>
    <row r="54" spans="1:13" ht="13.2" x14ac:dyDescent="0.25">
      <c r="A54" s="3"/>
      <c r="B54" s="70"/>
      <c r="C54" s="73"/>
      <c r="D54" s="72"/>
      <c r="E54" s="79" t="s">
        <v>14</v>
      </c>
      <c r="F54" s="75"/>
      <c r="G54" s="76"/>
      <c r="H54" s="33">
        <f>SUM(H50:H53)</f>
        <v>2900000</v>
      </c>
      <c r="I54" s="33">
        <f>SUM(I50:I52)</f>
        <v>0</v>
      </c>
      <c r="J54" s="34">
        <f t="shared" si="3"/>
        <v>0</v>
      </c>
      <c r="K54" s="7"/>
      <c r="L54" s="1"/>
      <c r="M54" s="1"/>
    </row>
    <row r="55" spans="1:13" ht="26.4" x14ac:dyDescent="0.25">
      <c r="A55" s="3"/>
      <c r="B55" s="70"/>
      <c r="C55" s="73"/>
      <c r="D55" s="77" t="s">
        <v>109</v>
      </c>
      <c r="E55" s="11" t="s">
        <v>15</v>
      </c>
      <c r="F55" s="11" t="s">
        <v>110</v>
      </c>
      <c r="G55" s="5" t="s">
        <v>11</v>
      </c>
      <c r="H55" s="29">
        <v>187000</v>
      </c>
      <c r="I55" s="30" t="s">
        <v>11</v>
      </c>
      <c r="J55" s="27" t="e">
        <f t="shared" si="3"/>
        <v>#VALUE!</v>
      </c>
      <c r="K55" s="43" t="s">
        <v>111</v>
      </c>
      <c r="L55" s="1"/>
      <c r="M55" s="1"/>
    </row>
    <row r="56" spans="1:13" ht="13.2" x14ac:dyDescent="0.25">
      <c r="A56" s="3"/>
      <c r="B56" s="70"/>
      <c r="C56" s="73"/>
      <c r="D56" s="72"/>
      <c r="E56" s="79" t="s">
        <v>14</v>
      </c>
      <c r="F56" s="75"/>
      <c r="G56" s="76"/>
      <c r="H56" s="33">
        <f>SUM(H55)</f>
        <v>187000</v>
      </c>
      <c r="I56" s="33" t="s">
        <v>11</v>
      </c>
      <c r="J56" s="34" t="e">
        <f t="shared" si="3"/>
        <v>#VALUE!</v>
      </c>
      <c r="K56" s="31"/>
      <c r="L56" s="1"/>
      <c r="M56" s="1"/>
    </row>
    <row r="57" spans="1:13" ht="26.4" x14ac:dyDescent="0.25">
      <c r="A57" s="3"/>
      <c r="B57" s="70"/>
      <c r="C57" s="73"/>
      <c r="D57" s="77" t="s">
        <v>112</v>
      </c>
      <c r="E57" s="11" t="s">
        <v>15</v>
      </c>
      <c r="F57" s="11" t="s">
        <v>113</v>
      </c>
      <c r="G57" s="5" t="s">
        <v>11</v>
      </c>
      <c r="H57" s="25">
        <v>43360</v>
      </c>
      <c r="I57" s="30" t="s">
        <v>11</v>
      </c>
      <c r="J57" s="27" t="e">
        <f t="shared" si="3"/>
        <v>#VALUE!</v>
      </c>
      <c r="K57" s="31"/>
      <c r="L57" s="1"/>
      <c r="M57" s="1"/>
    </row>
    <row r="58" spans="1:13" ht="13.2" x14ac:dyDescent="0.25">
      <c r="A58" s="3"/>
      <c r="B58" s="70"/>
      <c r="C58" s="73"/>
      <c r="D58" s="73"/>
      <c r="E58" s="11" t="s">
        <v>17</v>
      </c>
      <c r="F58" s="44" t="s">
        <v>114</v>
      </c>
      <c r="G58" s="5" t="s">
        <v>11</v>
      </c>
      <c r="H58" s="29">
        <v>23600</v>
      </c>
      <c r="I58" s="30"/>
      <c r="J58" s="27">
        <f t="shared" si="3"/>
        <v>0</v>
      </c>
      <c r="K58" s="31"/>
      <c r="L58" s="1"/>
      <c r="M58" s="1"/>
    </row>
    <row r="59" spans="1:13" ht="13.2" x14ac:dyDescent="0.25">
      <c r="A59" s="3"/>
      <c r="B59" s="70"/>
      <c r="C59" s="73"/>
      <c r="D59" s="73"/>
      <c r="E59" s="11" t="s">
        <v>17</v>
      </c>
      <c r="F59" s="44" t="s">
        <v>115</v>
      </c>
      <c r="G59" s="5" t="s">
        <v>11</v>
      </c>
      <c r="H59" s="29">
        <v>96000</v>
      </c>
      <c r="I59" s="30" t="s">
        <v>11</v>
      </c>
      <c r="J59" s="27" t="e">
        <f t="shared" si="3"/>
        <v>#VALUE!</v>
      </c>
      <c r="K59" s="31"/>
      <c r="L59" s="1"/>
      <c r="M59" s="1"/>
    </row>
    <row r="60" spans="1:13" ht="13.2" x14ac:dyDescent="0.25">
      <c r="A60" s="3"/>
      <c r="B60" s="70"/>
      <c r="C60" s="73"/>
      <c r="D60" s="73"/>
      <c r="E60" s="11" t="s">
        <v>17</v>
      </c>
      <c r="F60" s="35" t="s">
        <v>113</v>
      </c>
      <c r="G60" s="5" t="s">
        <v>11</v>
      </c>
      <c r="H60" s="25">
        <v>3900</v>
      </c>
      <c r="I60" s="30" t="s">
        <v>11</v>
      </c>
      <c r="J60" s="27" t="e">
        <f t="shared" si="3"/>
        <v>#VALUE!</v>
      </c>
      <c r="K60" s="31"/>
      <c r="L60" s="1"/>
      <c r="M60" s="1"/>
    </row>
    <row r="61" spans="1:13" ht="13.2" x14ac:dyDescent="0.25">
      <c r="A61" s="3"/>
      <c r="B61" s="70"/>
      <c r="C61" s="73"/>
      <c r="D61" s="73"/>
      <c r="E61" s="11" t="s">
        <v>15</v>
      </c>
      <c r="F61" s="35" t="s">
        <v>115</v>
      </c>
      <c r="G61" s="5" t="s">
        <v>11</v>
      </c>
      <c r="H61" s="25">
        <v>45000</v>
      </c>
      <c r="I61" s="30" t="s">
        <v>11</v>
      </c>
      <c r="J61" s="27" t="e">
        <f t="shared" si="3"/>
        <v>#VALUE!</v>
      </c>
      <c r="K61" s="31"/>
      <c r="L61" s="1"/>
      <c r="M61" s="1"/>
    </row>
    <row r="62" spans="1:13" ht="13.2" x14ac:dyDescent="0.25">
      <c r="A62" s="3"/>
      <c r="B62" s="70"/>
      <c r="C62" s="73"/>
      <c r="D62" s="73"/>
      <c r="E62" s="11" t="s">
        <v>15</v>
      </c>
      <c r="F62" s="45" t="s">
        <v>116</v>
      </c>
      <c r="G62" s="5" t="s">
        <v>43</v>
      </c>
      <c r="H62" s="30" t="s">
        <v>11</v>
      </c>
      <c r="I62" s="30">
        <v>50000</v>
      </c>
      <c r="J62" s="27" t="e">
        <f t="shared" si="3"/>
        <v>#VALUE!</v>
      </c>
      <c r="K62" s="31"/>
      <c r="L62" s="1"/>
      <c r="M62" s="1"/>
    </row>
    <row r="63" spans="1:13" ht="13.2" x14ac:dyDescent="0.25">
      <c r="A63" s="3"/>
      <c r="B63" s="70"/>
      <c r="C63" s="73"/>
      <c r="D63" s="72"/>
      <c r="E63" s="79" t="s">
        <v>14</v>
      </c>
      <c r="F63" s="75"/>
      <c r="G63" s="76"/>
      <c r="H63" s="33">
        <f>SUM(H57:H62)</f>
        <v>211860</v>
      </c>
      <c r="I63" s="33">
        <f>SUM(I62)</f>
        <v>50000</v>
      </c>
      <c r="J63" s="34">
        <f t="shared" si="3"/>
        <v>0.23600490890210515</v>
      </c>
      <c r="K63" s="43" t="s">
        <v>117</v>
      </c>
      <c r="L63" s="1"/>
      <c r="M63" s="1"/>
    </row>
    <row r="64" spans="1:13" ht="32.25" customHeight="1" x14ac:dyDescent="0.25">
      <c r="A64" s="3"/>
      <c r="B64" s="70"/>
      <c r="C64" s="73"/>
      <c r="D64" s="78" t="s">
        <v>118</v>
      </c>
      <c r="E64" s="11" t="s">
        <v>8</v>
      </c>
      <c r="F64" s="45" t="s">
        <v>119</v>
      </c>
      <c r="G64" s="11" t="s">
        <v>45</v>
      </c>
      <c r="H64" s="30" t="s">
        <v>11</v>
      </c>
      <c r="I64" s="42">
        <v>40000</v>
      </c>
      <c r="J64" s="27" t="e">
        <f t="shared" si="3"/>
        <v>#VALUE!</v>
      </c>
      <c r="K64" s="88"/>
      <c r="L64" s="1"/>
      <c r="M64" s="1"/>
    </row>
    <row r="65" spans="1:13" ht="32.25" customHeight="1" x14ac:dyDescent="0.25">
      <c r="A65" s="3"/>
      <c r="B65" s="70"/>
      <c r="C65" s="73"/>
      <c r="D65" s="73"/>
      <c r="E65" s="45" t="s">
        <v>8</v>
      </c>
      <c r="F65" s="45" t="s">
        <v>120</v>
      </c>
      <c r="G65" s="45" t="s">
        <v>121</v>
      </c>
      <c r="H65" s="42" t="s">
        <v>11</v>
      </c>
      <c r="I65" s="42">
        <v>200000</v>
      </c>
      <c r="J65" s="27" t="e">
        <f t="shared" si="3"/>
        <v>#VALUE!</v>
      </c>
      <c r="K65" s="73"/>
      <c r="L65" s="1"/>
      <c r="M65" s="1"/>
    </row>
    <row r="66" spans="1:13" ht="32.25" customHeight="1" x14ac:dyDescent="0.25">
      <c r="A66" s="3"/>
      <c r="B66" s="70"/>
      <c r="C66" s="73"/>
      <c r="D66" s="73"/>
      <c r="E66" s="45" t="s">
        <v>8</v>
      </c>
      <c r="F66" s="45" t="s">
        <v>122</v>
      </c>
      <c r="G66" s="45" t="s">
        <v>123</v>
      </c>
      <c r="H66" s="42" t="s">
        <v>11</v>
      </c>
      <c r="I66" s="42">
        <v>400000</v>
      </c>
      <c r="J66" s="27" t="e">
        <f t="shared" si="3"/>
        <v>#VALUE!</v>
      </c>
      <c r="K66" s="73"/>
      <c r="L66" s="1"/>
      <c r="M66" s="1"/>
    </row>
    <row r="67" spans="1:13" ht="13.2" x14ac:dyDescent="0.25">
      <c r="A67" s="3"/>
      <c r="B67" s="70"/>
      <c r="C67" s="73"/>
      <c r="D67" s="72"/>
      <c r="E67" s="79" t="s">
        <v>14</v>
      </c>
      <c r="F67" s="75"/>
      <c r="G67" s="76"/>
      <c r="H67" s="33" t="s">
        <v>11</v>
      </c>
      <c r="I67" s="33">
        <f>SUM(I66,I64,I65)</f>
        <v>640000</v>
      </c>
      <c r="J67" s="34" t="e">
        <f t="shared" si="3"/>
        <v>#VALUE!</v>
      </c>
      <c r="K67" s="72"/>
      <c r="L67" s="1"/>
      <c r="M67" s="1"/>
    </row>
    <row r="68" spans="1:13" ht="13.2" x14ac:dyDescent="0.25">
      <c r="A68" s="3"/>
      <c r="B68" s="70"/>
      <c r="C68" s="72"/>
      <c r="D68" s="81" t="s">
        <v>26</v>
      </c>
      <c r="E68" s="75"/>
      <c r="F68" s="75"/>
      <c r="G68" s="76"/>
      <c r="H68" s="38">
        <f>SUM(H56,H67,H63,H54,H49,H44)</f>
        <v>8915560</v>
      </c>
      <c r="I68" s="38">
        <f>SUM(I67,I63,I54,I49,I44)</f>
        <v>714000</v>
      </c>
      <c r="J68" s="39">
        <f t="shared" si="3"/>
        <v>8.0084705840126696E-2</v>
      </c>
      <c r="K68" s="7"/>
      <c r="L68" s="1"/>
      <c r="M68" s="1"/>
    </row>
    <row r="69" spans="1:13" ht="13.2" x14ac:dyDescent="0.25">
      <c r="A69" s="3"/>
      <c r="B69" s="70"/>
      <c r="C69" s="78" t="s">
        <v>124</v>
      </c>
      <c r="D69" s="78" t="s">
        <v>125</v>
      </c>
      <c r="E69" s="5" t="s">
        <v>17</v>
      </c>
      <c r="F69" s="5" t="s">
        <v>126</v>
      </c>
      <c r="G69" s="11" t="s">
        <v>11</v>
      </c>
      <c r="H69" s="30">
        <v>500000</v>
      </c>
      <c r="I69" s="30" t="s">
        <v>11</v>
      </c>
      <c r="J69" s="27" t="e">
        <f t="shared" si="3"/>
        <v>#VALUE!</v>
      </c>
      <c r="K69" s="7"/>
      <c r="L69" s="1"/>
      <c r="M69" s="1"/>
    </row>
    <row r="70" spans="1:13" ht="13.2" x14ac:dyDescent="0.25">
      <c r="A70" s="3"/>
      <c r="B70" s="70"/>
      <c r="C70" s="73"/>
      <c r="D70" s="73"/>
      <c r="E70" s="5" t="s">
        <v>15</v>
      </c>
      <c r="F70" s="6" t="s">
        <v>127</v>
      </c>
      <c r="G70" s="11" t="s">
        <v>46</v>
      </c>
      <c r="H70" s="30">
        <v>0</v>
      </c>
      <c r="I70" s="30">
        <v>100000</v>
      </c>
      <c r="J70" s="27" t="e">
        <f t="shared" si="3"/>
        <v>#DIV/0!</v>
      </c>
      <c r="K70" s="7"/>
      <c r="L70" s="1"/>
      <c r="M70" s="1"/>
    </row>
    <row r="71" spans="1:13" ht="13.2" x14ac:dyDescent="0.25">
      <c r="A71" s="3"/>
      <c r="B71" s="70"/>
      <c r="C71" s="73"/>
      <c r="D71" s="72"/>
      <c r="E71" s="79" t="s">
        <v>14</v>
      </c>
      <c r="F71" s="75"/>
      <c r="G71" s="76"/>
      <c r="H71" s="33">
        <f>SUM(H69:H70)</f>
        <v>500000</v>
      </c>
      <c r="I71" s="33">
        <f>SUM(I70)</f>
        <v>100000</v>
      </c>
      <c r="J71" s="34">
        <f t="shared" si="3"/>
        <v>0.2</v>
      </c>
      <c r="K71" s="7"/>
      <c r="L71" s="1"/>
      <c r="M71" s="1"/>
    </row>
    <row r="72" spans="1:13" ht="26.4" x14ac:dyDescent="0.25">
      <c r="A72" s="3"/>
      <c r="B72" s="70"/>
      <c r="C72" s="73"/>
      <c r="D72" s="77" t="s">
        <v>128</v>
      </c>
      <c r="E72" s="5" t="s">
        <v>8</v>
      </c>
      <c r="F72" s="5" t="s">
        <v>129</v>
      </c>
      <c r="G72" s="5" t="s">
        <v>48</v>
      </c>
      <c r="H72" s="25" t="s">
        <v>11</v>
      </c>
      <c r="I72" s="28">
        <v>0</v>
      </c>
      <c r="J72" s="27" t="e">
        <f t="shared" si="3"/>
        <v>#VALUE!</v>
      </c>
      <c r="K72" s="43" t="s">
        <v>130</v>
      </c>
      <c r="L72" s="1"/>
      <c r="M72" s="1"/>
    </row>
    <row r="73" spans="1:13" ht="26.4" x14ac:dyDescent="0.25">
      <c r="A73" s="3"/>
      <c r="B73" s="70"/>
      <c r="C73" s="73"/>
      <c r="D73" s="73"/>
      <c r="E73" s="5" t="s">
        <v>17</v>
      </c>
      <c r="F73" s="5" t="s">
        <v>129</v>
      </c>
      <c r="G73" s="5" t="s">
        <v>11</v>
      </c>
      <c r="H73" s="25">
        <v>500000</v>
      </c>
      <c r="I73" s="26" t="s">
        <v>11</v>
      </c>
      <c r="J73" s="27" t="e">
        <f t="shared" si="3"/>
        <v>#VALUE!</v>
      </c>
      <c r="K73" s="43"/>
      <c r="L73" s="1"/>
      <c r="M73" s="1"/>
    </row>
    <row r="74" spans="1:13" ht="13.2" x14ac:dyDescent="0.25">
      <c r="A74" s="3"/>
      <c r="B74" s="70"/>
      <c r="C74" s="73"/>
      <c r="D74" s="73"/>
      <c r="E74" s="11" t="s">
        <v>17</v>
      </c>
      <c r="F74" s="11" t="s">
        <v>131</v>
      </c>
      <c r="G74" s="5" t="s">
        <v>11</v>
      </c>
      <c r="H74" s="29">
        <v>334800</v>
      </c>
      <c r="I74" s="30" t="s">
        <v>11</v>
      </c>
      <c r="J74" s="27" t="e">
        <f t="shared" si="3"/>
        <v>#VALUE!</v>
      </c>
      <c r="K74" s="31"/>
      <c r="L74" s="1"/>
      <c r="M74" s="1"/>
    </row>
    <row r="75" spans="1:13" ht="13.2" x14ac:dyDescent="0.25">
      <c r="A75" s="3"/>
      <c r="B75" s="70"/>
      <c r="C75" s="73"/>
      <c r="D75" s="73"/>
      <c r="E75" s="45" t="s">
        <v>8</v>
      </c>
      <c r="F75" s="11" t="s">
        <v>131</v>
      </c>
      <c r="G75" s="5" t="s">
        <v>49</v>
      </c>
      <c r="H75" s="29" t="s">
        <v>11</v>
      </c>
      <c r="I75" s="30">
        <v>100000</v>
      </c>
      <c r="J75" s="27" t="e">
        <f t="shared" si="3"/>
        <v>#VALUE!</v>
      </c>
      <c r="K75" s="31"/>
      <c r="L75" s="1"/>
      <c r="M75" s="1"/>
    </row>
    <row r="76" spans="1:13" ht="13.2" x14ac:dyDescent="0.25">
      <c r="A76" s="3"/>
      <c r="B76" s="70"/>
      <c r="C76" s="73"/>
      <c r="D76" s="72"/>
      <c r="E76" s="79" t="s">
        <v>14</v>
      </c>
      <c r="F76" s="75"/>
      <c r="G76" s="76"/>
      <c r="H76" s="33">
        <f t="shared" ref="H76:I76" si="7">SUM(H72:H75)</f>
        <v>834800</v>
      </c>
      <c r="I76" s="33">
        <f t="shared" si="7"/>
        <v>100000</v>
      </c>
      <c r="J76" s="34">
        <f t="shared" si="3"/>
        <v>0.11978917105893627</v>
      </c>
      <c r="K76" s="7"/>
      <c r="L76" s="1"/>
      <c r="M76" s="1"/>
    </row>
    <row r="77" spans="1:13" ht="26.4" x14ac:dyDescent="0.25">
      <c r="A77" s="3"/>
      <c r="B77" s="70"/>
      <c r="C77" s="73"/>
      <c r="D77" s="77" t="s">
        <v>132</v>
      </c>
      <c r="E77" s="5" t="s">
        <v>17</v>
      </c>
      <c r="F77" s="5" t="s">
        <v>133</v>
      </c>
      <c r="G77" s="5" t="s">
        <v>11</v>
      </c>
      <c r="H77" s="25">
        <v>24600</v>
      </c>
      <c r="I77" s="26" t="s">
        <v>11</v>
      </c>
      <c r="J77" s="27" t="e">
        <f t="shared" si="3"/>
        <v>#VALUE!</v>
      </c>
      <c r="K77" s="7"/>
      <c r="L77" s="1"/>
      <c r="M77" s="1"/>
    </row>
    <row r="78" spans="1:13" ht="26.4" x14ac:dyDescent="0.25">
      <c r="A78" s="3"/>
      <c r="B78" s="70"/>
      <c r="C78" s="73"/>
      <c r="D78" s="73"/>
      <c r="E78" s="5" t="s">
        <v>17</v>
      </c>
      <c r="F78" s="5" t="s">
        <v>134</v>
      </c>
      <c r="G78" s="5" t="s">
        <v>11</v>
      </c>
      <c r="H78" s="25">
        <v>158400</v>
      </c>
      <c r="I78" s="26" t="s">
        <v>11</v>
      </c>
      <c r="J78" s="27" t="e">
        <f t="shared" si="3"/>
        <v>#VALUE!</v>
      </c>
      <c r="K78" s="7"/>
      <c r="L78" s="1"/>
      <c r="M78" s="1"/>
    </row>
    <row r="79" spans="1:13" ht="26.4" x14ac:dyDescent="0.25">
      <c r="A79" s="3"/>
      <c r="B79" s="70"/>
      <c r="C79" s="73"/>
      <c r="D79" s="73"/>
      <c r="E79" s="5" t="s">
        <v>15</v>
      </c>
      <c r="F79" s="5" t="s">
        <v>133</v>
      </c>
      <c r="G79" s="5" t="s">
        <v>51</v>
      </c>
      <c r="H79" s="25" t="s">
        <v>11</v>
      </c>
      <c r="I79" s="28">
        <v>150000</v>
      </c>
      <c r="J79" s="27" t="e">
        <f t="shared" si="3"/>
        <v>#VALUE!</v>
      </c>
      <c r="K79" s="7"/>
      <c r="L79" s="1"/>
      <c r="M79" s="1"/>
    </row>
    <row r="80" spans="1:13" ht="13.2" x14ac:dyDescent="0.25">
      <c r="A80" s="3"/>
      <c r="B80" s="70"/>
      <c r="C80" s="73"/>
      <c r="D80" s="72"/>
      <c r="E80" s="79" t="s">
        <v>14</v>
      </c>
      <c r="F80" s="75"/>
      <c r="G80" s="76"/>
      <c r="H80" s="33">
        <f>SUM(H77:H79)</f>
        <v>183000</v>
      </c>
      <c r="I80" s="33">
        <f>SUM(I79)</f>
        <v>150000</v>
      </c>
      <c r="J80" s="34">
        <f t="shared" si="3"/>
        <v>0.81967213114754101</v>
      </c>
      <c r="K80" s="7"/>
      <c r="L80" s="1"/>
      <c r="M80" s="1"/>
    </row>
    <row r="81" spans="1:13" ht="28.5" customHeight="1" x14ac:dyDescent="0.25">
      <c r="A81" s="3"/>
      <c r="B81" s="70"/>
      <c r="C81" s="73"/>
      <c r="D81" s="77" t="s">
        <v>135</v>
      </c>
      <c r="E81" s="11" t="s">
        <v>8</v>
      </c>
      <c r="F81" s="45" t="s">
        <v>135</v>
      </c>
      <c r="G81" s="11" t="s">
        <v>52</v>
      </c>
      <c r="H81" s="30" t="s">
        <v>11</v>
      </c>
      <c r="I81" s="30">
        <v>200000</v>
      </c>
      <c r="J81" s="27" t="e">
        <f t="shared" si="3"/>
        <v>#VALUE!</v>
      </c>
      <c r="K81" s="80"/>
      <c r="L81" s="1"/>
      <c r="M81" s="1"/>
    </row>
    <row r="82" spans="1:13" ht="13.2" x14ac:dyDescent="0.25">
      <c r="A82" s="3"/>
      <c r="B82" s="70"/>
      <c r="C82" s="73"/>
      <c r="D82" s="72"/>
      <c r="E82" s="79" t="s">
        <v>14</v>
      </c>
      <c r="F82" s="75"/>
      <c r="G82" s="76"/>
      <c r="H82" s="33">
        <f t="shared" ref="H82:I82" si="8">SUM(H81)</f>
        <v>0</v>
      </c>
      <c r="I82" s="33">
        <f t="shared" si="8"/>
        <v>200000</v>
      </c>
      <c r="J82" s="34" t="e">
        <f t="shared" si="3"/>
        <v>#DIV/0!</v>
      </c>
      <c r="K82" s="72"/>
      <c r="L82" s="1"/>
      <c r="M82" s="1"/>
    </row>
    <row r="83" spans="1:13" ht="13.2" x14ac:dyDescent="0.25">
      <c r="A83" s="3"/>
      <c r="B83" s="70"/>
      <c r="C83" s="72"/>
      <c r="D83" s="81" t="s">
        <v>26</v>
      </c>
      <c r="E83" s="75"/>
      <c r="F83" s="75"/>
      <c r="G83" s="76"/>
      <c r="H83" s="38">
        <f t="shared" ref="H83:I83" si="9">SUM(H82,H71,H76,H80)</f>
        <v>1517800</v>
      </c>
      <c r="I83" s="38">
        <f t="shared" si="9"/>
        <v>550000</v>
      </c>
      <c r="J83" s="39">
        <f t="shared" si="3"/>
        <v>0.36236658321254445</v>
      </c>
      <c r="K83" s="7"/>
      <c r="L83" s="1"/>
      <c r="M83" s="1"/>
    </row>
    <row r="84" spans="1:13" ht="26.4" x14ac:dyDescent="0.25">
      <c r="A84" s="3"/>
      <c r="B84" s="70"/>
      <c r="C84" s="77" t="s">
        <v>136</v>
      </c>
      <c r="D84" s="77" t="s">
        <v>137</v>
      </c>
      <c r="E84" s="5" t="s">
        <v>15</v>
      </c>
      <c r="F84" s="5" t="s">
        <v>138</v>
      </c>
      <c r="G84" s="5" t="s">
        <v>11</v>
      </c>
      <c r="H84" s="25">
        <v>663600</v>
      </c>
      <c r="I84" s="26" t="s">
        <v>11</v>
      </c>
      <c r="J84" s="27" t="e">
        <f t="shared" si="3"/>
        <v>#VALUE!</v>
      </c>
      <c r="K84" s="7"/>
      <c r="L84" s="1"/>
      <c r="M84" s="1"/>
    </row>
    <row r="85" spans="1:13" ht="26.4" x14ac:dyDescent="0.25">
      <c r="A85" s="3"/>
      <c r="B85" s="70"/>
      <c r="C85" s="73"/>
      <c r="D85" s="73"/>
      <c r="E85" s="5" t="s">
        <v>8</v>
      </c>
      <c r="F85" s="5" t="s">
        <v>138</v>
      </c>
      <c r="G85" s="5" t="s">
        <v>11</v>
      </c>
      <c r="H85" s="25">
        <v>550500</v>
      </c>
      <c r="I85" s="26" t="s">
        <v>11</v>
      </c>
      <c r="J85" s="27" t="e">
        <f t="shared" si="3"/>
        <v>#VALUE!</v>
      </c>
      <c r="K85" s="7"/>
      <c r="L85" s="1"/>
      <c r="M85" s="1"/>
    </row>
    <row r="86" spans="1:13" ht="13.2" x14ac:dyDescent="0.25">
      <c r="A86" s="3"/>
      <c r="B86" s="70"/>
      <c r="C86" s="73"/>
      <c r="D86" s="72"/>
      <c r="E86" s="79" t="s">
        <v>14</v>
      </c>
      <c r="F86" s="75"/>
      <c r="G86" s="76"/>
      <c r="H86" s="33">
        <f>SUM(H84:H85)</f>
        <v>1214100</v>
      </c>
      <c r="I86" s="33" t="s">
        <v>11</v>
      </c>
      <c r="J86" s="34" t="e">
        <f t="shared" si="3"/>
        <v>#VALUE!</v>
      </c>
      <c r="K86" s="7"/>
      <c r="L86" s="1"/>
      <c r="M86" s="1"/>
    </row>
    <row r="87" spans="1:13" ht="26.4" x14ac:dyDescent="0.25">
      <c r="A87" s="3"/>
      <c r="B87" s="70"/>
      <c r="C87" s="73"/>
      <c r="D87" s="77" t="s">
        <v>50</v>
      </c>
      <c r="E87" s="5" t="s">
        <v>8</v>
      </c>
      <c r="F87" s="5" t="s">
        <v>139</v>
      </c>
      <c r="G87" s="5" t="s">
        <v>53</v>
      </c>
      <c r="H87" s="26" t="s">
        <v>11</v>
      </c>
      <c r="I87" s="26">
        <f>1600000-330000</f>
        <v>1270000</v>
      </c>
      <c r="J87" s="27" t="e">
        <f t="shared" si="3"/>
        <v>#VALUE!</v>
      </c>
      <c r="K87" s="7"/>
      <c r="L87" s="1"/>
      <c r="M87" s="1"/>
    </row>
    <row r="88" spans="1:13" ht="13.2" x14ac:dyDescent="0.25">
      <c r="A88" s="3"/>
      <c r="B88" s="70"/>
      <c r="C88" s="73"/>
      <c r="D88" s="72"/>
      <c r="E88" s="79" t="s">
        <v>14</v>
      </c>
      <c r="F88" s="75"/>
      <c r="G88" s="76"/>
      <c r="H88" s="33" t="s">
        <v>11</v>
      </c>
      <c r="I88" s="33">
        <f>SUM(I87)</f>
        <v>1270000</v>
      </c>
      <c r="J88" s="34" t="e">
        <f t="shared" si="3"/>
        <v>#VALUE!</v>
      </c>
      <c r="K88" s="7"/>
      <c r="L88" s="1"/>
      <c r="M88" s="1"/>
    </row>
    <row r="89" spans="1:13" ht="13.2" x14ac:dyDescent="0.25">
      <c r="A89" s="3"/>
      <c r="B89" s="70"/>
      <c r="C89" s="73"/>
      <c r="D89" s="77" t="s">
        <v>140</v>
      </c>
      <c r="E89" s="11" t="s">
        <v>17</v>
      </c>
      <c r="F89" s="11" t="s">
        <v>140</v>
      </c>
      <c r="G89" s="11" t="s">
        <v>11</v>
      </c>
      <c r="H89" s="25">
        <v>655820</v>
      </c>
      <c r="I89" s="30" t="s">
        <v>11</v>
      </c>
      <c r="J89" s="27" t="e">
        <f t="shared" si="3"/>
        <v>#VALUE!</v>
      </c>
      <c r="K89" s="31"/>
      <c r="L89" s="1"/>
      <c r="M89" s="1"/>
    </row>
    <row r="90" spans="1:13" ht="13.2" x14ac:dyDescent="0.25">
      <c r="A90" s="3"/>
      <c r="B90" s="70"/>
      <c r="C90" s="73"/>
      <c r="D90" s="73"/>
      <c r="E90" s="11" t="s">
        <v>17</v>
      </c>
      <c r="F90" s="35" t="s">
        <v>141</v>
      </c>
      <c r="G90" s="11" t="s">
        <v>11</v>
      </c>
      <c r="H90" s="25">
        <v>877300</v>
      </c>
      <c r="I90" s="30" t="s">
        <v>11</v>
      </c>
      <c r="J90" s="27" t="e">
        <f t="shared" si="3"/>
        <v>#VALUE!</v>
      </c>
      <c r="K90" s="31"/>
      <c r="L90" s="1"/>
      <c r="M90" s="1"/>
    </row>
    <row r="91" spans="1:13" ht="13.2" x14ac:dyDescent="0.25">
      <c r="A91" s="3"/>
      <c r="B91" s="70"/>
      <c r="C91" s="73"/>
      <c r="D91" s="73"/>
      <c r="E91" s="11" t="s">
        <v>17</v>
      </c>
      <c r="F91" s="11" t="s">
        <v>142</v>
      </c>
      <c r="G91" s="11" t="s">
        <v>54</v>
      </c>
      <c r="H91" s="30" t="s">
        <v>11</v>
      </c>
      <c r="I91" s="30">
        <v>1390000</v>
      </c>
      <c r="J91" s="27" t="e">
        <f t="shared" si="3"/>
        <v>#VALUE!</v>
      </c>
      <c r="K91" s="31"/>
      <c r="L91" s="1"/>
      <c r="M91" s="1"/>
    </row>
    <row r="92" spans="1:13" ht="13.2" x14ac:dyDescent="0.25">
      <c r="A92" s="3"/>
      <c r="B92" s="70"/>
      <c r="C92" s="73"/>
      <c r="D92" s="72"/>
      <c r="E92" s="79" t="s">
        <v>14</v>
      </c>
      <c r="F92" s="75"/>
      <c r="G92" s="76"/>
      <c r="H92" s="33">
        <f>SUM(H89:H91)</f>
        <v>1533120</v>
      </c>
      <c r="I92" s="33">
        <f>I91</f>
        <v>1390000</v>
      </c>
      <c r="J92" s="34">
        <f t="shared" si="3"/>
        <v>0.90664788144437491</v>
      </c>
      <c r="K92" s="7"/>
      <c r="L92" s="1"/>
      <c r="M92" s="1"/>
    </row>
    <row r="93" spans="1:13" ht="26.4" x14ac:dyDescent="0.25">
      <c r="A93" s="3"/>
      <c r="B93" s="70"/>
      <c r="C93" s="73"/>
      <c r="D93" s="78" t="s">
        <v>90</v>
      </c>
      <c r="E93" s="11" t="s">
        <v>8</v>
      </c>
      <c r="F93" s="11" t="s">
        <v>90</v>
      </c>
      <c r="G93" s="11" t="s">
        <v>55</v>
      </c>
      <c r="H93" s="30" t="s">
        <v>11</v>
      </c>
      <c r="I93" s="30">
        <v>750000</v>
      </c>
      <c r="J93" s="46" t="e">
        <f t="shared" si="3"/>
        <v>#VALUE!</v>
      </c>
      <c r="K93" s="31"/>
      <c r="L93" s="1"/>
      <c r="M93" s="1"/>
    </row>
    <row r="94" spans="1:13" ht="13.2" x14ac:dyDescent="0.25">
      <c r="A94" s="3"/>
      <c r="B94" s="70"/>
      <c r="C94" s="73"/>
      <c r="D94" s="72"/>
      <c r="E94" s="79" t="s">
        <v>14</v>
      </c>
      <c r="F94" s="75"/>
      <c r="G94" s="76"/>
      <c r="H94" s="33" t="str">
        <f t="shared" ref="H94:I94" si="10">H93</f>
        <v>-</v>
      </c>
      <c r="I94" s="33">
        <f t="shared" si="10"/>
        <v>750000</v>
      </c>
      <c r="J94" s="34" t="e">
        <f t="shared" si="3"/>
        <v>#VALUE!</v>
      </c>
      <c r="K94" s="47"/>
      <c r="L94" s="1"/>
      <c r="M94" s="1"/>
    </row>
    <row r="95" spans="1:13" ht="13.2" x14ac:dyDescent="0.25">
      <c r="A95" s="3"/>
      <c r="B95" s="70"/>
      <c r="C95" s="73"/>
      <c r="D95" s="78" t="s">
        <v>143</v>
      </c>
      <c r="E95" s="11" t="s">
        <v>15</v>
      </c>
      <c r="F95" s="11" t="s">
        <v>144</v>
      </c>
      <c r="G95" s="11" t="s">
        <v>56</v>
      </c>
      <c r="H95" s="30">
        <v>650000</v>
      </c>
      <c r="I95" s="30">
        <v>500000</v>
      </c>
      <c r="J95" s="27">
        <f t="shared" si="3"/>
        <v>0.76923076923076927</v>
      </c>
      <c r="K95" s="31"/>
      <c r="L95" s="1"/>
      <c r="M95" s="1"/>
    </row>
    <row r="96" spans="1:13" ht="13.2" x14ac:dyDescent="0.25">
      <c r="A96" s="3"/>
      <c r="B96" s="70"/>
      <c r="C96" s="73"/>
      <c r="D96" s="72"/>
      <c r="E96" s="79" t="s">
        <v>14</v>
      </c>
      <c r="F96" s="75"/>
      <c r="G96" s="76"/>
      <c r="H96" s="33">
        <f t="shared" ref="H96:I96" si="11">H95</f>
        <v>650000</v>
      </c>
      <c r="I96" s="33">
        <f t="shared" si="11"/>
        <v>500000</v>
      </c>
      <c r="J96" s="34">
        <f t="shared" si="3"/>
        <v>0.76923076923076927</v>
      </c>
      <c r="K96" s="7"/>
      <c r="L96" s="1"/>
      <c r="M96" s="1"/>
    </row>
    <row r="97" spans="1:13" ht="26.4" x14ac:dyDescent="0.25">
      <c r="A97" s="3"/>
      <c r="B97" s="70"/>
      <c r="C97" s="73"/>
      <c r="D97" s="77" t="s">
        <v>47</v>
      </c>
      <c r="E97" s="6" t="s">
        <v>8</v>
      </c>
      <c r="F97" s="5" t="s">
        <v>145</v>
      </c>
      <c r="G97" s="5" t="s">
        <v>57</v>
      </c>
      <c r="H97" s="26">
        <v>1014400</v>
      </c>
      <c r="I97" s="26">
        <f>450000-99200</f>
        <v>350800</v>
      </c>
      <c r="J97" s="27">
        <f t="shared" si="3"/>
        <v>0.34582018927444796</v>
      </c>
      <c r="K97" s="7"/>
      <c r="L97" s="1"/>
      <c r="M97" s="1"/>
    </row>
    <row r="98" spans="1:13" ht="13.2" x14ac:dyDescent="0.25">
      <c r="A98" s="3"/>
      <c r="B98" s="70"/>
      <c r="C98" s="73"/>
      <c r="D98" s="72"/>
      <c r="E98" s="79" t="s">
        <v>14</v>
      </c>
      <c r="F98" s="75"/>
      <c r="G98" s="76"/>
      <c r="H98" s="33">
        <f t="shared" ref="H98:I98" si="12">SUM(H97)</f>
        <v>1014400</v>
      </c>
      <c r="I98" s="33">
        <f t="shared" si="12"/>
        <v>350800</v>
      </c>
      <c r="J98" s="34">
        <f t="shared" si="3"/>
        <v>0.34582018927444796</v>
      </c>
      <c r="K98" s="7"/>
      <c r="L98" s="1"/>
      <c r="M98" s="1"/>
    </row>
    <row r="99" spans="1:13" ht="13.2" x14ac:dyDescent="0.25">
      <c r="A99" s="3"/>
      <c r="B99" s="70"/>
      <c r="C99" s="72"/>
      <c r="D99" s="81" t="s">
        <v>26</v>
      </c>
      <c r="E99" s="75"/>
      <c r="F99" s="75"/>
      <c r="G99" s="76"/>
      <c r="H99" s="38">
        <f>SUM(H86,H98,H94,H92,H96,H88)</f>
        <v>4411620</v>
      </c>
      <c r="I99" s="38">
        <f>SUM(I98,I94,I92,I96,I88)</f>
        <v>4260800</v>
      </c>
      <c r="J99" s="39">
        <f t="shared" si="3"/>
        <v>0.96581301200012692</v>
      </c>
      <c r="K99" s="7"/>
      <c r="L99" s="1"/>
      <c r="M99" s="1"/>
    </row>
    <row r="100" spans="1:13" ht="26.4" x14ac:dyDescent="0.25">
      <c r="A100" s="3"/>
      <c r="B100" s="70"/>
      <c r="C100" s="77" t="s">
        <v>146</v>
      </c>
      <c r="D100" s="77" t="s">
        <v>44</v>
      </c>
      <c r="E100" s="5" t="s">
        <v>8</v>
      </c>
      <c r="F100" s="7" t="s">
        <v>147</v>
      </c>
      <c r="G100" s="5" t="s">
        <v>11</v>
      </c>
      <c r="H100" s="25">
        <v>5000000</v>
      </c>
      <c r="I100" s="25" t="s">
        <v>11</v>
      </c>
      <c r="J100" s="27" t="e">
        <f t="shared" si="3"/>
        <v>#VALUE!</v>
      </c>
      <c r="K100" s="7"/>
      <c r="L100" s="1"/>
      <c r="M100" s="1"/>
    </row>
    <row r="101" spans="1:13" ht="39.6" x14ac:dyDescent="0.25">
      <c r="A101" s="3"/>
      <c r="B101" s="70"/>
      <c r="C101" s="73"/>
      <c r="D101" s="73"/>
      <c r="E101" s="5" t="s">
        <v>8</v>
      </c>
      <c r="F101" s="7" t="s">
        <v>148</v>
      </c>
      <c r="G101" s="5" t="s">
        <v>11</v>
      </c>
      <c r="H101" s="25">
        <v>5000000</v>
      </c>
      <c r="I101" s="25" t="s">
        <v>11</v>
      </c>
      <c r="J101" s="27" t="e">
        <f t="shared" si="3"/>
        <v>#VALUE!</v>
      </c>
      <c r="K101" s="7"/>
      <c r="L101" s="1"/>
      <c r="M101" s="1"/>
    </row>
    <row r="102" spans="1:13" ht="26.4" x14ac:dyDescent="0.25">
      <c r="A102" s="3"/>
      <c r="B102" s="70"/>
      <c r="C102" s="73"/>
      <c r="D102" s="73"/>
      <c r="E102" s="5" t="s">
        <v>8</v>
      </c>
      <c r="F102" s="7" t="s">
        <v>149</v>
      </c>
      <c r="G102" s="5" t="s">
        <v>11</v>
      </c>
      <c r="H102" s="25">
        <v>11400</v>
      </c>
      <c r="I102" s="25" t="s">
        <v>11</v>
      </c>
      <c r="J102" s="27" t="e">
        <f t="shared" si="3"/>
        <v>#VALUE!</v>
      </c>
      <c r="K102" s="7"/>
      <c r="L102" s="1"/>
      <c r="M102" s="1"/>
    </row>
    <row r="103" spans="1:13" ht="26.4" x14ac:dyDescent="0.25">
      <c r="A103" s="3"/>
      <c r="B103" s="70"/>
      <c r="C103" s="73"/>
      <c r="D103" s="73"/>
      <c r="E103" s="5" t="s">
        <v>15</v>
      </c>
      <c r="F103" s="5" t="s">
        <v>149</v>
      </c>
      <c r="G103" s="5" t="s">
        <v>58</v>
      </c>
      <c r="H103" s="25">
        <v>26400</v>
      </c>
      <c r="I103" s="25">
        <v>100000</v>
      </c>
      <c r="J103" s="27">
        <f t="shared" si="3"/>
        <v>3.7878787878787881</v>
      </c>
      <c r="K103" s="7"/>
      <c r="L103" s="1"/>
      <c r="M103" s="1"/>
    </row>
    <row r="104" spans="1:13" ht="13.2" x14ac:dyDescent="0.25">
      <c r="A104" s="3"/>
      <c r="B104" s="70"/>
      <c r="C104" s="73"/>
      <c r="D104" s="72"/>
      <c r="E104" s="79" t="s">
        <v>14</v>
      </c>
      <c r="F104" s="75"/>
      <c r="G104" s="76"/>
      <c r="H104" s="37">
        <f>SUM(H100:H103)</f>
        <v>10037800</v>
      </c>
      <c r="I104" s="37">
        <f>I103</f>
        <v>100000</v>
      </c>
      <c r="J104" s="34">
        <f t="shared" si="3"/>
        <v>9.9623423459323755E-3</v>
      </c>
      <c r="K104" s="7"/>
      <c r="L104" s="1"/>
      <c r="M104" s="1"/>
    </row>
    <row r="105" spans="1:13" ht="13.2" x14ac:dyDescent="0.25">
      <c r="A105" s="3"/>
      <c r="B105" s="70"/>
      <c r="C105" s="72"/>
      <c r="D105" s="81" t="s">
        <v>26</v>
      </c>
      <c r="E105" s="75"/>
      <c r="F105" s="75"/>
      <c r="G105" s="76"/>
      <c r="H105" s="48">
        <f t="shared" ref="H105:I105" si="13">H104</f>
        <v>10037800</v>
      </c>
      <c r="I105" s="48">
        <f t="shared" si="13"/>
        <v>100000</v>
      </c>
      <c r="J105" s="39">
        <f t="shared" si="3"/>
        <v>9.9623423459323755E-3</v>
      </c>
      <c r="K105" s="7"/>
      <c r="L105" s="1"/>
      <c r="M105" s="1"/>
    </row>
    <row r="106" spans="1:13" ht="13.2" x14ac:dyDescent="0.25">
      <c r="A106" s="3"/>
      <c r="B106" s="70"/>
      <c r="C106" s="77" t="s">
        <v>150</v>
      </c>
      <c r="D106" s="77" t="s">
        <v>151</v>
      </c>
      <c r="E106" s="5" t="s">
        <v>15</v>
      </c>
      <c r="F106" s="5" t="s">
        <v>152</v>
      </c>
      <c r="G106" s="5" t="s">
        <v>59</v>
      </c>
      <c r="H106" s="25">
        <v>613000</v>
      </c>
      <c r="I106" s="28">
        <v>0</v>
      </c>
      <c r="J106" s="27">
        <f t="shared" si="3"/>
        <v>0</v>
      </c>
      <c r="K106" s="7"/>
      <c r="L106" s="1"/>
      <c r="M106" s="1"/>
    </row>
    <row r="107" spans="1:13" ht="26.4" x14ac:dyDescent="0.25">
      <c r="A107" s="3"/>
      <c r="B107" s="70"/>
      <c r="C107" s="73"/>
      <c r="D107" s="73"/>
      <c r="E107" s="5" t="s">
        <v>15</v>
      </c>
      <c r="F107" s="5" t="s">
        <v>153</v>
      </c>
      <c r="G107" s="5" t="s">
        <v>154</v>
      </c>
      <c r="H107" s="25">
        <v>210000</v>
      </c>
      <c r="I107" s="28">
        <v>0</v>
      </c>
      <c r="J107" s="27">
        <f t="shared" si="3"/>
        <v>0</v>
      </c>
      <c r="K107" s="49" t="s">
        <v>155</v>
      </c>
      <c r="L107" s="1"/>
      <c r="M107" s="1"/>
    </row>
    <row r="108" spans="1:13" ht="26.4" x14ac:dyDescent="0.25">
      <c r="A108" s="3"/>
      <c r="B108" s="70"/>
      <c r="C108" s="73"/>
      <c r="D108" s="73"/>
      <c r="E108" s="5" t="s">
        <v>15</v>
      </c>
      <c r="F108" s="5" t="s">
        <v>156</v>
      </c>
      <c r="G108" s="5" t="s">
        <v>157</v>
      </c>
      <c r="H108" s="25">
        <v>606100</v>
      </c>
      <c r="I108" s="28">
        <v>0</v>
      </c>
      <c r="J108" s="27">
        <f t="shared" si="3"/>
        <v>0</v>
      </c>
      <c r="K108" s="7"/>
      <c r="L108" s="1"/>
      <c r="M108" s="1"/>
    </row>
    <row r="109" spans="1:13" ht="13.2" x14ac:dyDescent="0.25">
      <c r="A109" s="3"/>
      <c r="B109" s="70"/>
      <c r="C109" s="73"/>
      <c r="D109" s="73"/>
      <c r="E109" s="5" t="s">
        <v>15</v>
      </c>
      <c r="F109" s="5" t="s">
        <v>158</v>
      </c>
      <c r="G109" s="5" t="s">
        <v>159</v>
      </c>
      <c r="H109" s="25">
        <v>133000</v>
      </c>
      <c r="I109" s="26">
        <v>150000</v>
      </c>
      <c r="J109" s="27">
        <f t="shared" si="3"/>
        <v>1.1278195488721805</v>
      </c>
      <c r="K109" s="7"/>
      <c r="L109" s="1"/>
      <c r="M109" s="1"/>
    </row>
    <row r="110" spans="1:13" ht="13.2" x14ac:dyDescent="0.25">
      <c r="A110" s="3"/>
      <c r="B110" s="70"/>
      <c r="C110" s="73"/>
      <c r="D110" s="73"/>
      <c r="E110" s="5" t="s">
        <v>15</v>
      </c>
      <c r="F110" s="5" t="s">
        <v>160</v>
      </c>
      <c r="G110" s="5" t="s">
        <v>161</v>
      </c>
      <c r="H110" s="25">
        <v>500000</v>
      </c>
      <c r="I110" s="26">
        <v>700000</v>
      </c>
      <c r="J110" s="27">
        <f t="shared" si="3"/>
        <v>1.4</v>
      </c>
      <c r="K110" s="7"/>
      <c r="L110" s="1"/>
      <c r="M110" s="1"/>
    </row>
    <row r="111" spans="1:13" ht="13.2" x14ac:dyDescent="0.25">
      <c r="A111" s="3"/>
      <c r="B111" s="70"/>
      <c r="C111" s="73"/>
      <c r="D111" s="73"/>
      <c r="E111" s="5" t="s">
        <v>15</v>
      </c>
      <c r="F111" s="5" t="s">
        <v>162</v>
      </c>
      <c r="G111" s="5" t="s">
        <v>163</v>
      </c>
      <c r="H111" s="25">
        <v>969900</v>
      </c>
      <c r="I111" s="26">
        <v>700000</v>
      </c>
      <c r="J111" s="27">
        <f t="shared" si="3"/>
        <v>0.72172388906072793</v>
      </c>
      <c r="K111" s="7"/>
      <c r="L111" s="1"/>
      <c r="M111" s="1"/>
    </row>
    <row r="112" spans="1:13" ht="13.2" x14ac:dyDescent="0.25">
      <c r="A112" s="3"/>
      <c r="B112" s="70"/>
      <c r="C112" s="73"/>
      <c r="D112" s="72"/>
      <c r="E112" s="79" t="s">
        <v>14</v>
      </c>
      <c r="F112" s="75"/>
      <c r="G112" s="76"/>
      <c r="H112" s="33">
        <f t="shared" ref="H112:I112" si="14">SUM(H106:H111)</f>
        <v>3032000</v>
      </c>
      <c r="I112" s="33">
        <f t="shared" si="14"/>
        <v>1550000</v>
      </c>
      <c r="J112" s="34">
        <f t="shared" si="3"/>
        <v>0.51121372031662271</v>
      </c>
      <c r="K112" s="7"/>
      <c r="L112" s="1"/>
      <c r="M112" s="1"/>
    </row>
    <row r="113" spans="1:17" ht="13.2" x14ac:dyDescent="0.25">
      <c r="A113" s="3"/>
      <c r="B113" s="70"/>
      <c r="C113" s="73"/>
      <c r="D113" s="89" t="s">
        <v>164</v>
      </c>
      <c r="E113" s="35" t="s">
        <v>8</v>
      </c>
      <c r="F113" s="35" t="s">
        <v>164</v>
      </c>
      <c r="G113" s="35" t="s">
        <v>11</v>
      </c>
      <c r="H113" s="25">
        <v>59260</v>
      </c>
      <c r="I113" s="25" t="s">
        <v>11</v>
      </c>
      <c r="J113" s="27" t="e">
        <f t="shared" si="3"/>
        <v>#VALUE!</v>
      </c>
      <c r="K113" s="50"/>
      <c r="L113" s="1"/>
      <c r="M113" s="1"/>
    </row>
    <row r="114" spans="1:17" ht="13.2" x14ac:dyDescent="0.25">
      <c r="A114" s="3"/>
      <c r="B114" s="70"/>
      <c r="C114" s="73"/>
      <c r="D114" s="73"/>
      <c r="E114" s="35" t="s">
        <v>15</v>
      </c>
      <c r="F114" s="35" t="s">
        <v>164</v>
      </c>
      <c r="G114" s="35" t="s">
        <v>11</v>
      </c>
      <c r="H114" s="25">
        <v>1084720</v>
      </c>
      <c r="I114" s="25" t="s">
        <v>11</v>
      </c>
      <c r="J114" s="27" t="e">
        <f t="shared" si="3"/>
        <v>#VALUE!</v>
      </c>
      <c r="K114" s="51"/>
      <c r="L114" s="52"/>
      <c r="M114" s="1"/>
    </row>
    <row r="115" spans="1:17" ht="13.2" x14ac:dyDescent="0.25">
      <c r="A115" s="3"/>
      <c r="B115" s="70"/>
      <c r="C115" s="73"/>
      <c r="D115" s="72"/>
      <c r="E115" s="83" t="s">
        <v>14</v>
      </c>
      <c r="F115" s="75"/>
      <c r="G115" s="76"/>
      <c r="H115" s="37">
        <f>SUM(H114,H113)</f>
        <v>1143980</v>
      </c>
      <c r="I115" s="37" t="s">
        <v>11</v>
      </c>
      <c r="J115" s="34" t="e">
        <f t="shared" si="3"/>
        <v>#VALUE!</v>
      </c>
      <c r="K115" s="51"/>
      <c r="L115" s="52"/>
      <c r="M115" s="1"/>
    </row>
    <row r="116" spans="1:17" ht="13.2" x14ac:dyDescent="0.25">
      <c r="A116" s="3"/>
      <c r="B116" s="70"/>
      <c r="C116" s="72"/>
      <c r="D116" s="81" t="s">
        <v>26</v>
      </c>
      <c r="E116" s="75"/>
      <c r="F116" s="75"/>
      <c r="G116" s="76"/>
      <c r="H116" s="38">
        <f>SUM(H112,H115)</f>
        <v>4175980</v>
      </c>
      <c r="I116" s="38">
        <f>SUM(I112)</f>
        <v>1550000</v>
      </c>
      <c r="J116" s="39">
        <f t="shared" si="3"/>
        <v>0.37117036001130271</v>
      </c>
      <c r="K116" s="7"/>
      <c r="L116" s="1"/>
      <c r="M116" s="1"/>
    </row>
    <row r="117" spans="1:17" ht="13.2" x14ac:dyDescent="0.25">
      <c r="A117" s="3"/>
      <c r="B117" s="70"/>
      <c r="C117" s="77" t="s">
        <v>165</v>
      </c>
      <c r="D117" s="77" t="s">
        <v>166</v>
      </c>
      <c r="E117" s="5" t="s">
        <v>15</v>
      </c>
      <c r="F117" s="5" t="s">
        <v>107</v>
      </c>
      <c r="G117" s="6" t="s">
        <v>11</v>
      </c>
      <c r="H117" s="40">
        <v>700000</v>
      </c>
      <c r="I117" s="53" t="s">
        <v>11</v>
      </c>
      <c r="J117" s="27" t="e">
        <f t="shared" si="3"/>
        <v>#VALUE!</v>
      </c>
      <c r="K117" s="7"/>
      <c r="L117" s="1"/>
      <c r="M117" s="1"/>
    </row>
    <row r="118" spans="1:17" ht="13.2" x14ac:dyDescent="0.25">
      <c r="A118" s="3"/>
      <c r="B118" s="70"/>
      <c r="C118" s="73"/>
      <c r="D118" s="73"/>
      <c r="E118" s="6" t="s">
        <v>17</v>
      </c>
      <c r="F118" s="6" t="s">
        <v>107</v>
      </c>
      <c r="G118" s="6" t="s">
        <v>60</v>
      </c>
      <c r="H118" s="53" t="s">
        <v>11</v>
      </c>
      <c r="I118" s="53">
        <v>500000</v>
      </c>
      <c r="J118" s="27" t="e">
        <f t="shared" si="3"/>
        <v>#VALUE!</v>
      </c>
      <c r="K118" s="7"/>
      <c r="L118" s="1"/>
      <c r="M118" s="1"/>
    </row>
    <row r="119" spans="1:17" ht="13.2" x14ac:dyDescent="0.25">
      <c r="A119" s="3"/>
      <c r="B119" s="70"/>
      <c r="C119" s="73"/>
      <c r="D119" s="73"/>
      <c r="E119" s="5" t="s">
        <v>15</v>
      </c>
      <c r="F119" s="5" t="s">
        <v>102</v>
      </c>
      <c r="G119" s="5" t="s">
        <v>11</v>
      </c>
      <c r="H119" s="40">
        <v>700000</v>
      </c>
      <c r="I119" s="40" t="s">
        <v>11</v>
      </c>
      <c r="J119" s="27" t="e">
        <f t="shared" si="3"/>
        <v>#VALUE!</v>
      </c>
      <c r="K119" s="7"/>
      <c r="L119" s="1"/>
      <c r="M119" s="1"/>
    </row>
    <row r="120" spans="1:17" ht="13.2" x14ac:dyDescent="0.25">
      <c r="A120" s="3"/>
      <c r="B120" s="70"/>
      <c r="C120" s="73"/>
      <c r="D120" s="73"/>
      <c r="E120" s="5" t="s">
        <v>17</v>
      </c>
      <c r="F120" s="5" t="s">
        <v>102</v>
      </c>
      <c r="G120" s="6" t="s">
        <v>167</v>
      </c>
      <c r="H120" s="40" t="s">
        <v>11</v>
      </c>
      <c r="I120" s="40">
        <v>500000</v>
      </c>
      <c r="J120" s="27" t="e">
        <f t="shared" si="3"/>
        <v>#VALUE!</v>
      </c>
      <c r="K120" s="7"/>
      <c r="L120" s="1"/>
      <c r="M120" s="54"/>
      <c r="N120" s="54"/>
      <c r="O120" s="54"/>
      <c r="P120" s="55"/>
      <c r="Q120" s="56"/>
    </row>
    <row r="121" spans="1:17" ht="13.2" x14ac:dyDescent="0.25">
      <c r="A121" s="3"/>
      <c r="B121" s="70"/>
      <c r="C121" s="73"/>
      <c r="D121" s="73"/>
      <c r="E121" s="5" t="s">
        <v>15</v>
      </c>
      <c r="F121" s="5" t="s">
        <v>168</v>
      </c>
      <c r="G121" s="5" t="s">
        <v>11</v>
      </c>
      <c r="H121" s="40">
        <v>150000</v>
      </c>
      <c r="I121" s="40" t="s">
        <v>11</v>
      </c>
      <c r="J121" s="27" t="e">
        <f t="shared" si="3"/>
        <v>#VALUE!</v>
      </c>
      <c r="K121" s="7"/>
      <c r="L121" s="1"/>
      <c r="M121" s="54"/>
      <c r="N121" s="54"/>
      <c r="O121" s="54"/>
      <c r="P121" s="55"/>
      <c r="Q121" s="56"/>
    </row>
    <row r="122" spans="1:17" ht="13.2" x14ac:dyDescent="0.25">
      <c r="A122" s="3"/>
      <c r="B122" s="70"/>
      <c r="C122" s="73"/>
      <c r="D122" s="73"/>
      <c r="E122" s="5" t="s">
        <v>17</v>
      </c>
      <c r="F122" s="5" t="s">
        <v>168</v>
      </c>
      <c r="G122" s="6" t="s">
        <v>169</v>
      </c>
      <c r="H122" s="40" t="s">
        <v>11</v>
      </c>
      <c r="I122" s="40">
        <v>200000</v>
      </c>
      <c r="J122" s="27" t="e">
        <f t="shared" si="3"/>
        <v>#VALUE!</v>
      </c>
      <c r="K122" s="7"/>
      <c r="L122" s="1"/>
      <c r="M122" s="1"/>
    </row>
    <row r="123" spans="1:17" ht="13.2" x14ac:dyDescent="0.25">
      <c r="A123" s="3"/>
      <c r="B123" s="70"/>
      <c r="C123" s="73"/>
      <c r="D123" s="73"/>
      <c r="E123" s="5" t="s">
        <v>15</v>
      </c>
      <c r="F123" s="5" t="s">
        <v>170</v>
      </c>
      <c r="G123" s="5" t="s">
        <v>11</v>
      </c>
      <c r="H123" s="40">
        <v>300000</v>
      </c>
      <c r="I123" s="40" t="s">
        <v>11</v>
      </c>
      <c r="J123" s="27" t="e">
        <f t="shared" si="3"/>
        <v>#VALUE!</v>
      </c>
      <c r="K123" s="7"/>
      <c r="L123" s="1"/>
      <c r="M123" s="1"/>
    </row>
    <row r="124" spans="1:17" ht="13.2" x14ac:dyDescent="0.25">
      <c r="A124" s="3"/>
      <c r="B124" s="70"/>
      <c r="C124" s="73"/>
      <c r="D124" s="73"/>
      <c r="E124" s="5" t="s">
        <v>17</v>
      </c>
      <c r="F124" s="5" t="s">
        <v>170</v>
      </c>
      <c r="G124" s="6" t="s">
        <v>171</v>
      </c>
      <c r="H124" s="40" t="s">
        <v>11</v>
      </c>
      <c r="I124" s="53">
        <v>300000</v>
      </c>
      <c r="J124" s="27" t="e">
        <f t="shared" si="3"/>
        <v>#VALUE!</v>
      </c>
      <c r="K124" s="7"/>
      <c r="L124" s="1"/>
      <c r="M124" s="1"/>
    </row>
    <row r="125" spans="1:17" ht="13.2" x14ac:dyDescent="0.25">
      <c r="A125" s="3"/>
      <c r="B125" s="70"/>
      <c r="C125" s="73"/>
      <c r="D125" s="73"/>
      <c r="E125" s="5" t="s">
        <v>15</v>
      </c>
      <c r="F125" s="6" t="s">
        <v>172</v>
      </c>
      <c r="G125" s="6" t="s">
        <v>173</v>
      </c>
      <c r="H125" s="53">
        <v>150000</v>
      </c>
      <c r="I125" s="53">
        <v>150000</v>
      </c>
      <c r="J125" s="27">
        <f t="shared" si="3"/>
        <v>1</v>
      </c>
      <c r="K125" s="7"/>
      <c r="L125" s="1"/>
      <c r="M125" s="1"/>
    </row>
    <row r="126" spans="1:17" ht="13.2" x14ac:dyDescent="0.25">
      <c r="A126" s="3"/>
      <c r="B126" s="70"/>
      <c r="C126" s="73"/>
      <c r="D126" s="73"/>
      <c r="E126" s="5" t="s">
        <v>15</v>
      </c>
      <c r="F126" s="5" t="s">
        <v>108</v>
      </c>
      <c r="G126" s="6" t="s">
        <v>174</v>
      </c>
      <c r="H126" s="40">
        <v>0</v>
      </c>
      <c r="I126" s="8">
        <v>400000</v>
      </c>
      <c r="J126" s="27" t="e">
        <f t="shared" si="3"/>
        <v>#DIV/0!</v>
      </c>
      <c r="K126" s="7"/>
      <c r="L126" s="1"/>
      <c r="M126" s="1"/>
    </row>
    <row r="127" spans="1:17" ht="13.2" x14ac:dyDescent="0.25">
      <c r="A127" s="3"/>
      <c r="B127" s="70"/>
      <c r="C127" s="73"/>
      <c r="D127" s="73"/>
      <c r="E127" s="5" t="s">
        <v>15</v>
      </c>
      <c r="F127" s="5" t="s">
        <v>175</v>
      </c>
      <c r="G127" s="5" t="s">
        <v>176</v>
      </c>
      <c r="H127" s="40">
        <v>0</v>
      </c>
      <c r="I127" s="9">
        <v>150000</v>
      </c>
      <c r="J127" s="27" t="e">
        <f t="shared" si="3"/>
        <v>#DIV/0!</v>
      </c>
      <c r="K127" s="7"/>
      <c r="L127" s="1"/>
      <c r="M127" s="1"/>
    </row>
    <row r="128" spans="1:17" ht="13.2" x14ac:dyDescent="0.25">
      <c r="A128" s="3"/>
      <c r="B128" s="70"/>
      <c r="C128" s="73"/>
      <c r="D128" s="72"/>
      <c r="E128" s="79" t="s">
        <v>14</v>
      </c>
      <c r="F128" s="75"/>
      <c r="G128" s="76"/>
      <c r="H128" s="33">
        <f t="shared" ref="H128:I128" si="15">SUM(H117:H127)</f>
        <v>2000000</v>
      </c>
      <c r="I128" s="33">
        <f t="shared" si="15"/>
        <v>2200000</v>
      </c>
      <c r="J128" s="34">
        <f t="shared" si="3"/>
        <v>1.1000000000000001</v>
      </c>
      <c r="K128" s="7"/>
      <c r="L128" s="1"/>
      <c r="M128" s="1"/>
    </row>
    <row r="129" spans="1:13" ht="13.2" x14ac:dyDescent="0.25">
      <c r="A129" s="3"/>
      <c r="B129" s="70"/>
      <c r="C129" s="72"/>
      <c r="D129" s="81" t="s">
        <v>26</v>
      </c>
      <c r="E129" s="75"/>
      <c r="F129" s="75"/>
      <c r="G129" s="76"/>
      <c r="H129" s="38">
        <f t="shared" ref="H129:I129" si="16">H128</f>
        <v>2000000</v>
      </c>
      <c r="I129" s="38">
        <f t="shared" si="16"/>
        <v>2200000</v>
      </c>
      <c r="J129" s="39">
        <f t="shared" si="3"/>
        <v>1.1000000000000001</v>
      </c>
      <c r="K129" s="77"/>
      <c r="L129" s="1"/>
      <c r="M129" s="1"/>
    </row>
    <row r="130" spans="1:13" ht="13.2" x14ac:dyDescent="0.25">
      <c r="A130" s="3"/>
      <c r="B130" s="70"/>
      <c r="C130" s="90" t="s">
        <v>74</v>
      </c>
      <c r="D130" s="75"/>
      <c r="E130" s="75"/>
      <c r="F130" s="75"/>
      <c r="G130" s="76"/>
      <c r="H130" s="57">
        <f t="shared" ref="H130:I130" si="17">SUM(H129,H116,H105,H99,H83,H68,H40,H31)</f>
        <v>73888100</v>
      </c>
      <c r="I130" s="57">
        <f t="shared" si="17"/>
        <v>54469200</v>
      </c>
      <c r="J130" s="58">
        <f t="shared" si="3"/>
        <v>0.73718501355428001</v>
      </c>
      <c r="K130" s="73"/>
      <c r="L130" s="1"/>
      <c r="M130" s="1"/>
    </row>
    <row r="131" spans="1:13" ht="13.2" x14ac:dyDescent="0.25">
      <c r="A131" s="3"/>
      <c r="B131" s="70"/>
      <c r="C131" s="91" t="s">
        <v>177</v>
      </c>
      <c r="D131" s="75"/>
      <c r="E131" s="75"/>
      <c r="F131" s="75"/>
      <c r="G131" s="76"/>
      <c r="H131" s="8">
        <f>SUMIF(E21:E127,"본회계",H21:H127)</f>
        <v>46483410</v>
      </c>
      <c r="I131" s="9">
        <f>SUMIF(E21:E127,"본회계",I21:I127)</f>
        <v>46444400</v>
      </c>
      <c r="J131" s="27">
        <f t="shared" si="3"/>
        <v>0.99916077585529972</v>
      </c>
      <c r="K131" s="73"/>
      <c r="L131" s="1"/>
      <c r="M131" s="1"/>
    </row>
    <row r="132" spans="1:13" ht="13.2" x14ac:dyDescent="0.25">
      <c r="A132" s="3"/>
      <c r="B132" s="70"/>
      <c r="C132" s="91" t="s">
        <v>178</v>
      </c>
      <c r="D132" s="75"/>
      <c r="E132" s="75"/>
      <c r="F132" s="75"/>
      <c r="G132" s="76"/>
      <c r="H132" s="8">
        <f>SUMIF(E21:E127,"학생",H21:H127)</f>
        <v>17573060</v>
      </c>
      <c r="I132" s="8">
        <f>SUMIF(E21:E127,"학생",I21:I127)</f>
        <v>3334800</v>
      </c>
      <c r="J132" s="27">
        <f t="shared" si="3"/>
        <v>0.1897677467669262</v>
      </c>
      <c r="K132" s="73"/>
      <c r="L132" s="1"/>
      <c r="M132" s="1"/>
    </row>
    <row r="133" spans="1:13" ht="13.2" x14ac:dyDescent="0.25">
      <c r="A133" s="3"/>
      <c r="B133" s="71"/>
      <c r="C133" s="91" t="s">
        <v>179</v>
      </c>
      <c r="D133" s="75"/>
      <c r="E133" s="75"/>
      <c r="F133" s="75"/>
      <c r="G133" s="76"/>
      <c r="H133" s="8">
        <f>SUMIF(E21:E127,"자치",H21:H127)</f>
        <v>9831630</v>
      </c>
      <c r="I133" s="8">
        <f>SUMIF(E21:E127,"자치",I21:I127)</f>
        <v>4690000</v>
      </c>
      <c r="J133" s="27">
        <f t="shared" si="3"/>
        <v>0.47703178414972897</v>
      </c>
      <c r="K133" s="72"/>
      <c r="L133" s="1"/>
      <c r="M133" s="1"/>
    </row>
    <row r="134" spans="1:13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2" x14ac:dyDescent="0.25">
      <c r="A137" s="1"/>
      <c r="B137" s="1"/>
      <c r="C137" s="1"/>
      <c r="D137" s="1"/>
      <c r="E137" s="1"/>
      <c r="F137" s="2"/>
      <c r="G137" s="2"/>
      <c r="H137" s="2"/>
      <c r="I137" s="2"/>
      <c r="J137" s="1"/>
      <c r="K137" s="1"/>
      <c r="L137" s="1"/>
      <c r="M137" s="1"/>
    </row>
    <row r="138" spans="1:13" ht="13.2" x14ac:dyDescent="0.25">
      <c r="A138" s="1"/>
      <c r="B138" s="1"/>
      <c r="C138" s="1"/>
      <c r="D138" s="1"/>
      <c r="E138" s="3"/>
      <c r="F138" s="92" t="s">
        <v>180</v>
      </c>
      <c r="G138" s="74"/>
      <c r="H138" s="74"/>
      <c r="I138" s="71"/>
      <c r="J138" s="1"/>
      <c r="K138" s="1"/>
      <c r="L138" s="1"/>
      <c r="M138" s="1"/>
    </row>
    <row r="139" spans="1:13" ht="26.4" x14ac:dyDescent="0.25">
      <c r="A139" s="1"/>
      <c r="B139" s="1"/>
      <c r="C139" s="1"/>
      <c r="D139" s="1"/>
      <c r="E139" s="3"/>
      <c r="F139" s="59" t="s">
        <v>22</v>
      </c>
      <c r="G139" s="60" t="s">
        <v>181</v>
      </c>
      <c r="H139" s="60" t="s">
        <v>182</v>
      </c>
      <c r="I139" s="60" t="s">
        <v>183</v>
      </c>
      <c r="J139" s="1"/>
      <c r="K139" s="1"/>
      <c r="L139" s="1"/>
      <c r="M139" s="1"/>
    </row>
    <row r="140" spans="1:13" ht="13.2" x14ac:dyDescent="0.25">
      <c r="A140" s="1"/>
      <c r="B140" s="1"/>
      <c r="C140" s="1"/>
      <c r="D140" s="1"/>
      <c r="E140" s="3"/>
      <c r="F140" s="61" t="s">
        <v>61</v>
      </c>
      <c r="G140" s="62">
        <v>75635222</v>
      </c>
      <c r="H140" s="62">
        <f>H17</f>
        <v>54473301</v>
      </c>
      <c r="I140" s="63">
        <f t="shared" ref="I140:I142" si="18">H140/G140</f>
        <v>0.72021076371006088</v>
      </c>
      <c r="J140" s="1"/>
      <c r="K140" s="1"/>
      <c r="L140" s="1"/>
      <c r="M140" s="1"/>
    </row>
    <row r="141" spans="1:13" ht="13.2" x14ac:dyDescent="0.25">
      <c r="A141" s="1"/>
      <c r="B141" s="1"/>
      <c r="C141" s="1"/>
      <c r="D141" s="1"/>
      <c r="E141" s="3"/>
      <c r="F141" s="61" t="s">
        <v>23</v>
      </c>
      <c r="G141" s="62">
        <v>74388600</v>
      </c>
      <c r="H141" s="62">
        <f>I130</f>
        <v>54469200</v>
      </c>
      <c r="I141" s="63">
        <f t="shared" si="18"/>
        <v>0.73222509900710597</v>
      </c>
      <c r="J141" s="1"/>
      <c r="K141" s="1"/>
      <c r="L141" s="1"/>
      <c r="M141" s="1"/>
    </row>
    <row r="142" spans="1:13" ht="13.2" x14ac:dyDescent="0.25">
      <c r="A142" s="1"/>
      <c r="B142" s="1"/>
      <c r="C142" s="1"/>
      <c r="D142" s="1"/>
      <c r="E142" s="3"/>
      <c r="F142" s="64" t="s">
        <v>184</v>
      </c>
      <c r="G142" s="65">
        <f t="shared" ref="G142:H142" si="19">G140-G141</f>
        <v>1246622</v>
      </c>
      <c r="H142" s="65">
        <f t="shared" si="19"/>
        <v>4101</v>
      </c>
      <c r="I142" s="66">
        <f t="shared" si="18"/>
        <v>3.2896900584138576E-3</v>
      </c>
      <c r="J142" s="1"/>
      <c r="K142" s="1"/>
      <c r="L142" s="1"/>
      <c r="M142" s="1"/>
    </row>
    <row r="143" spans="1:13" ht="13.2" x14ac:dyDescent="0.25">
      <c r="A143" s="1"/>
      <c r="B143" s="1"/>
      <c r="C143" s="1"/>
      <c r="D143" s="1"/>
      <c r="E143" s="3"/>
      <c r="F143" s="67"/>
      <c r="G143" s="36"/>
      <c r="H143" s="36"/>
      <c r="I143" s="36"/>
      <c r="J143" s="1"/>
      <c r="K143" s="1"/>
      <c r="L143" s="1"/>
      <c r="M143" s="1"/>
    </row>
    <row r="144" spans="1:13" ht="26.4" x14ac:dyDescent="0.25">
      <c r="A144" s="1"/>
      <c r="B144" s="1"/>
      <c r="C144" s="1"/>
      <c r="D144" s="1"/>
      <c r="E144" s="3"/>
      <c r="F144" s="59" t="s">
        <v>8</v>
      </c>
      <c r="G144" s="60" t="s">
        <v>181</v>
      </c>
      <c r="H144" s="60" t="s">
        <v>182</v>
      </c>
      <c r="I144" s="60" t="s">
        <v>183</v>
      </c>
      <c r="J144" s="1"/>
      <c r="K144" s="1"/>
      <c r="L144" s="1"/>
      <c r="M144" s="1"/>
    </row>
    <row r="145" spans="1:13" ht="13.2" x14ac:dyDescent="0.25">
      <c r="A145" s="1"/>
      <c r="B145" s="1"/>
      <c r="C145" s="1"/>
      <c r="D145" s="1"/>
      <c r="E145" s="3"/>
      <c r="F145" s="61" t="s">
        <v>0</v>
      </c>
      <c r="G145" s="62">
        <v>16548238</v>
      </c>
      <c r="H145" s="62">
        <f>H9</f>
        <v>3338901</v>
      </c>
      <c r="I145" s="68">
        <f t="shared" ref="I145:I147" si="20">H145/G145</f>
        <v>0.20176776524485568</v>
      </c>
      <c r="J145" s="1"/>
      <c r="K145" s="1"/>
      <c r="L145" s="1"/>
      <c r="M145" s="1"/>
    </row>
    <row r="146" spans="1:13" ht="13.2" x14ac:dyDescent="0.25">
      <c r="A146" s="1"/>
      <c r="B146" s="1"/>
      <c r="C146" s="1"/>
      <c r="D146" s="1"/>
      <c r="E146" s="3"/>
      <c r="F146" s="61" t="s">
        <v>23</v>
      </c>
      <c r="G146" s="62">
        <v>17059160</v>
      </c>
      <c r="H146" s="62">
        <f>I132</f>
        <v>3334800</v>
      </c>
      <c r="I146" s="68">
        <f t="shared" si="20"/>
        <v>0.19548442010040354</v>
      </c>
      <c r="J146" s="1"/>
      <c r="K146" s="1"/>
      <c r="L146" s="1"/>
      <c r="M146" s="1"/>
    </row>
    <row r="147" spans="1:13" ht="13.2" x14ac:dyDescent="0.25">
      <c r="A147" s="1"/>
      <c r="B147" s="1"/>
      <c r="C147" s="1"/>
      <c r="D147" s="1"/>
      <c r="E147" s="3"/>
      <c r="F147" s="64" t="s">
        <v>62</v>
      </c>
      <c r="G147" s="65">
        <f t="shared" ref="G147:H147" si="21">G145-G146</f>
        <v>-510922</v>
      </c>
      <c r="H147" s="65">
        <f t="shared" si="21"/>
        <v>4101</v>
      </c>
      <c r="I147" s="66">
        <f t="shared" si="20"/>
        <v>-8.0266655184157275E-3</v>
      </c>
      <c r="J147" s="1"/>
      <c r="K147" s="1"/>
      <c r="L147" s="1"/>
      <c r="M147" s="1"/>
    </row>
    <row r="148" spans="1:13" ht="13.2" x14ac:dyDescent="0.25">
      <c r="A148" s="1"/>
      <c r="B148" s="1"/>
      <c r="C148" s="1"/>
      <c r="D148" s="1"/>
      <c r="E148" s="3"/>
      <c r="F148" s="67"/>
      <c r="G148" s="36"/>
      <c r="H148" s="36"/>
      <c r="I148" s="36"/>
      <c r="J148" s="1"/>
      <c r="K148" s="1"/>
      <c r="L148" s="1"/>
      <c r="M148" s="1"/>
    </row>
    <row r="149" spans="1:13" ht="26.4" x14ac:dyDescent="0.25">
      <c r="A149" s="1"/>
      <c r="B149" s="1"/>
      <c r="C149" s="1"/>
      <c r="D149" s="1"/>
      <c r="E149" s="3"/>
      <c r="F149" s="59" t="s">
        <v>15</v>
      </c>
      <c r="G149" s="60" t="s">
        <v>181</v>
      </c>
      <c r="H149" s="60" t="s">
        <v>182</v>
      </c>
      <c r="I149" s="60" t="s">
        <v>183</v>
      </c>
      <c r="J149" s="1"/>
      <c r="K149" s="1"/>
      <c r="L149" s="1"/>
      <c r="M149" s="1"/>
    </row>
    <row r="150" spans="1:13" ht="13.2" x14ac:dyDescent="0.25">
      <c r="A150" s="1"/>
      <c r="B150" s="1"/>
      <c r="C150" s="1"/>
      <c r="D150" s="1"/>
      <c r="E150" s="3"/>
      <c r="F150" s="61" t="s">
        <v>0</v>
      </c>
      <c r="G150" s="62">
        <v>47497810</v>
      </c>
      <c r="H150" s="62">
        <f>H11</f>
        <v>46444400</v>
      </c>
      <c r="I150" s="63">
        <f t="shared" ref="I150:I152" si="22">H150/G150</f>
        <v>0.97782192484242958</v>
      </c>
      <c r="J150" s="1"/>
      <c r="K150" s="1"/>
      <c r="L150" s="1"/>
      <c r="M150" s="1"/>
    </row>
    <row r="151" spans="1:13" ht="13.2" x14ac:dyDescent="0.25">
      <c r="A151" s="1"/>
      <c r="B151" s="1"/>
      <c r="C151" s="1"/>
      <c r="D151" s="1"/>
      <c r="E151" s="3"/>
      <c r="F151" s="61" t="s">
        <v>23</v>
      </c>
      <c r="G151" s="62">
        <v>47497810</v>
      </c>
      <c r="H151" s="62">
        <f>I131</f>
        <v>46444400</v>
      </c>
      <c r="I151" s="63">
        <f t="shared" si="22"/>
        <v>0.97782192484242958</v>
      </c>
      <c r="J151" s="1"/>
      <c r="K151" s="1"/>
      <c r="L151" s="1"/>
      <c r="M151" s="1"/>
    </row>
    <row r="152" spans="1:13" ht="13.2" x14ac:dyDescent="0.25">
      <c r="A152" s="1"/>
      <c r="B152" s="1"/>
      <c r="C152" s="1"/>
      <c r="D152" s="1"/>
      <c r="E152" s="3"/>
      <c r="F152" s="64" t="s">
        <v>62</v>
      </c>
      <c r="G152" s="65">
        <f>G150-G151</f>
        <v>0</v>
      </c>
      <c r="H152" s="65">
        <v>0</v>
      </c>
      <c r="I152" s="69" t="e">
        <f t="shared" si="22"/>
        <v>#DIV/0!</v>
      </c>
      <c r="J152" s="1"/>
      <c r="K152" s="1"/>
      <c r="L152" s="1"/>
      <c r="M152" s="1"/>
    </row>
    <row r="153" spans="1:13" ht="13.2" x14ac:dyDescent="0.25">
      <c r="A153" s="1"/>
      <c r="B153" s="1"/>
      <c r="C153" s="1"/>
      <c r="D153" s="1"/>
      <c r="E153" s="3"/>
      <c r="F153" s="67"/>
      <c r="G153" s="36"/>
      <c r="H153" s="36"/>
      <c r="I153" s="36"/>
      <c r="J153" s="1"/>
      <c r="K153" s="1"/>
      <c r="L153" s="1"/>
      <c r="M153" s="1"/>
    </row>
    <row r="154" spans="1:13" ht="26.4" x14ac:dyDescent="0.25">
      <c r="A154" s="1"/>
      <c r="B154" s="1"/>
      <c r="C154" s="1"/>
      <c r="D154" s="1"/>
      <c r="E154" s="3"/>
      <c r="F154" s="59" t="s">
        <v>17</v>
      </c>
      <c r="G154" s="60" t="s">
        <v>181</v>
      </c>
      <c r="H154" s="60" t="s">
        <v>182</v>
      </c>
      <c r="I154" s="60" t="s">
        <v>183</v>
      </c>
      <c r="J154" s="1"/>
      <c r="K154" s="1"/>
      <c r="L154" s="1"/>
      <c r="M154" s="1"/>
    </row>
    <row r="155" spans="1:13" ht="13.2" x14ac:dyDescent="0.25">
      <c r="A155" s="1"/>
      <c r="B155" s="1"/>
      <c r="C155" s="1"/>
      <c r="D155" s="1"/>
      <c r="E155" s="3"/>
      <c r="F155" s="61" t="s">
        <v>0</v>
      </c>
      <c r="G155" s="62">
        <v>11316001</v>
      </c>
      <c r="H155" s="62">
        <f>H16</f>
        <v>4690000</v>
      </c>
      <c r="I155" s="68">
        <f t="shared" ref="I155:I157" si="23">H155/G155</f>
        <v>0.4144573688178359</v>
      </c>
      <c r="J155" s="1"/>
      <c r="K155" s="1"/>
      <c r="L155" s="1"/>
      <c r="M155" s="1"/>
    </row>
    <row r="156" spans="1:13" ht="13.2" x14ac:dyDescent="0.25">
      <c r="A156" s="1"/>
      <c r="B156" s="1"/>
      <c r="C156" s="1"/>
      <c r="D156" s="1"/>
      <c r="E156" s="3"/>
      <c r="F156" s="61" t="s">
        <v>23</v>
      </c>
      <c r="G156" s="62">
        <v>9831630</v>
      </c>
      <c r="H156" s="62">
        <f>I133</f>
        <v>4690000</v>
      </c>
      <c r="I156" s="68">
        <f t="shared" si="23"/>
        <v>0.47703178414972897</v>
      </c>
      <c r="J156" s="1"/>
      <c r="K156" s="1"/>
      <c r="L156" s="1"/>
      <c r="M156" s="1"/>
    </row>
    <row r="157" spans="1:13" ht="13.2" x14ac:dyDescent="0.25">
      <c r="A157" s="1"/>
      <c r="B157" s="1"/>
      <c r="C157" s="1"/>
      <c r="D157" s="1"/>
      <c r="E157" s="3"/>
      <c r="F157" s="64" t="s">
        <v>62</v>
      </c>
      <c r="G157" s="65">
        <f>G155-G156</f>
        <v>1484371</v>
      </c>
      <c r="H157" s="65">
        <v>0</v>
      </c>
      <c r="I157" s="66">
        <f t="shared" si="23"/>
        <v>0</v>
      </c>
      <c r="J157" s="1"/>
      <c r="K157" s="1"/>
      <c r="L157" s="1"/>
      <c r="M157" s="1"/>
    </row>
    <row r="158" spans="1:13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</sheetData>
  <mergeCells count="82">
    <mergeCell ref="F138:I138"/>
    <mergeCell ref="D113:D115"/>
    <mergeCell ref="D117:D128"/>
    <mergeCell ref="E128:G128"/>
    <mergeCell ref="D129:G129"/>
    <mergeCell ref="K129:K133"/>
    <mergeCell ref="C130:G130"/>
    <mergeCell ref="C131:G131"/>
    <mergeCell ref="C132:G132"/>
    <mergeCell ref="C133:G133"/>
    <mergeCell ref="K64:K67"/>
    <mergeCell ref="E67:G67"/>
    <mergeCell ref="D68:G68"/>
    <mergeCell ref="E71:G71"/>
    <mergeCell ref="D45:D49"/>
    <mergeCell ref="D50:D54"/>
    <mergeCell ref="D55:D56"/>
    <mergeCell ref="D57:D63"/>
    <mergeCell ref="D64:D67"/>
    <mergeCell ref="D69:D71"/>
    <mergeCell ref="E44:G44"/>
    <mergeCell ref="E49:G49"/>
    <mergeCell ref="E54:G54"/>
    <mergeCell ref="E56:G56"/>
    <mergeCell ref="E63:G63"/>
    <mergeCell ref="K32:K34"/>
    <mergeCell ref="E34:G34"/>
    <mergeCell ref="D32:D34"/>
    <mergeCell ref="D35:D39"/>
    <mergeCell ref="E39:G39"/>
    <mergeCell ref="E115:G115"/>
    <mergeCell ref="D116:G116"/>
    <mergeCell ref="C3:I3"/>
    <mergeCell ref="D5:D8"/>
    <mergeCell ref="D9:F9"/>
    <mergeCell ref="D11:F11"/>
    <mergeCell ref="D12:D15"/>
    <mergeCell ref="D16:F16"/>
    <mergeCell ref="D17:F17"/>
    <mergeCell ref="D21:D28"/>
    <mergeCell ref="E28:G28"/>
    <mergeCell ref="D29:D30"/>
    <mergeCell ref="E30:G30"/>
    <mergeCell ref="D31:G31"/>
    <mergeCell ref="D40:G40"/>
    <mergeCell ref="D41:D44"/>
    <mergeCell ref="D100:D104"/>
    <mergeCell ref="E104:G104"/>
    <mergeCell ref="D105:G105"/>
    <mergeCell ref="D106:D112"/>
    <mergeCell ref="E112:G112"/>
    <mergeCell ref="D95:D96"/>
    <mergeCell ref="E96:G96"/>
    <mergeCell ref="D97:D98"/>
    <mergeCell ref="E98:G98"/>
    <mergeCell ref="D99:G99"/>
    <mergeCell ref="C100:C105"/>
    <mergeCell ref="C106:C116"/>
    <mergeCell ref="C5:C17"/>
    <mergeCell ref="B21:B133"/>
    <mergeCell ref="C21:C31"/>
    <mergeCell ref="C32:C40"/>
    <mergeCell ref="C41:C68"/>
    <mergeCell ref="C69:C83"/>
    <mergeCell ref="C84:C99"/>
    <mergeCell ref="C117:C129"/>
    <mergeCell ref="D93:D94"/>
    <mergeCell ref="E76:G76"/>
    <mergeCell ref="E80:G80"/>
    <mergeCell ref="K81:K82"/>
    <mergeCell ref="E82:G82"/>
    <mergeCell ref="D83:G83"/>
    <mergeCell ref="E86:G86"/>
    <mergeCell ref="E88:G88"/>
    <mergeCell ref="E92:G92"/>
    <mergeCell ref="E94:G94"/>
    <mergeCell ref="D72:D76"/>
    <mergeCell ref="D77:D80"/>
    <mergeCell ref="D81:D82"/>
    <mergeCell ref="D84:D86"/>
    <mergeCell ref="D87:D88"/>
    <mergeCell ref="D89:D9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최성재</cp:lastModifiedBy>
  <dcterms:modified xsi:type="dcterms:W3CDTF">2022-09-20T13:07:19Z</dcterms:modified>
</cp:coreProperties>
</file>