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김건우\Desktop\KAIST\VOK\국장\2022 하반기\업로드\"/>
    </mc:Choice>
  </mc:AlternateContent>
  <xr:revisionPtr revIDLastSave="0" documentId="13_ncr:1_{59A4E125-6EAC-497F-A9B5-F8446067DEE6}" xr6:coauthVersionLast="36" xr6:coauthVersionMax="36" xr10:uidLastSave="{00000000-0000-0000-0000-000000000000}"/>
  <bookViews>
    <workbookView xWindow="0" yWindow="0" windowWidth="25340" windowHeight="11610" tabRatio="500" xr2:uid="{00000000-000D-0000-FFFF-FFFF00000000}"/>
  </bookViews>
  <sheets>
    <sheet name="중앙회계 지원 대상 기구" sheetId="1" r:id="rId1"/>
  </sheets>
  <calcPr calcId="191029"/>
</workbook>
</file>

<file path=xl/calcChain.xml><?xml version="1.0" encoding="utf-8"?>
<calcChain xmlns="http://schemas.openxmlformats.org/spreadsheetml/2006/main">
  <c r="J30" i="1" l="1"/>
  <c r="I71" i="1" l="1"/>
  <c r="I70" i="1"/>
  <c r="H71" i="1"/>
  <c r="H70" i="1"/>
  <c r="I39" i="1"/>
  <c r="J27" i="1"/>
  <c r="J28" i="1"/>
  <c r="J29" i="1"/>
  <c r="J31" i="1"/>
  <c r="J32" i="1"/>
  <c r="J33" i="1"/>
  <c r="J34" i="1"/>
  <c r="J35" i="1"/>
  <c r="J36" i="1"/>
  <c r="J37" i="1"/>
  <c r="J38" i="1"/>
  <c r="J26" i="1"/>
  <c r="H72" i="1" l="1"/>
  <c r="J71" i="1"/>
  <c r="I72" i="1"/>
  <c r="J70" i="1"/>
  <c r="I16" i="1" l="1"/>
  <c r="I65" i="1" s="1"/>
  <c r="H16" i="1"/>
  <c r="J15" i="1"/>
  <c r="J14" i="1"/>
  <c r="I61" i="1"/>
  <c r="I66" i="1"/>
  <c r="H66" i="1"/>
  <c r="H61" i="1"/>
  <c r="I56" i="1"/>
  <c r="H56" i="1"/>
  <c r="H39" i="1"/>
  <c r="I25" i="1"/>
  <c r="H25" i="1"/>
  <c r="J24" i="1"/>
  <c r="I19" i="1"/>
  <c r="H19" i="1"/>
  <c r="H65" i="1" s="1"/>
  <c r="J18" i="1"/>
  <c r="J17" i="1"/>
  <c r="I13" i="1"/>
  <c r="I60" i="1" s="1"/>
  <c r="H13" i="1"/>
  <c r="H60" i="1" s="1"/>
  <c r="J12" i="1"/>
  <c r="J11" i="1"/>
  <c r="J10" i="1"/>
  <c r="J9" i="1"/>
  <c r="I8" i="1"/>
  <c r="H8" i="1"/>
  <c r="H55" i="1" s="1"/>
  <c r="J7" i="1"/>
  <c r="J25" i="1" l="1"/>
  <c r="I20" i="1"/>
  <c r="I47" i="1" s="1"/>
  <c r="J16" i="1"/>
  <c r="J8" i="1"/>
  <c r="H40" i="1"/>
  <c r="H41" i="1" s="1"/>
  <c r="H48" i="1" s="1"/>
  <c r="H62" i="1"/>
  <c r="J61" i="1"/>
  <c r="H57" i="1"/>
  <c r="J56" i="1"/>
  <c r="H67" i="1"/>
  <c r="J66" i="1"/>
  <c r="H20" i="1"/>
  <c r="H47" i="1" s="1"/>
  <c r="J19" i="1"/>
  <c r="I40" i="1"/>
  <c r="I62" i="1"/>
  <c r="J13" i="1"/>
  <c r="J39" i="1"/>
  <c r="I67" i="1"/>
  <c r="J65" i="1"/>
  <c r="I55" i="1"/>
  <c r="J40" i="1" l="1"/>
  <c r="H49" i="1"/>
  <c r="J47" i="1"/>
  <c r="J20" i="1"/>
  <c r="I41" i="1"/>
  <c r="I48" i="1" s="1"/>
  <c r="J60" i="1"/>
  <c r="I57" i="1"/>
  <c r="J57" i="1" s="1"/>
  <c r="J55" i="1"/>
  <c r="J41" i="1" l="1"/>
  <c r="J48" i="1"/>
  <c r="I49" i="1"/>
  <c r="J49" i="1" s="1"/>
</calcChain>
</file>

<file path=xl/sharedStrings.xml><?xml version="1.0" encoding="utf-8"?>
<sst xmlns="http://schemas.openxmlformats.org/spreadsheetml/2006/main" count="135" uniqueCount="77">
  <si>
    <t/>
  </si>
  <si>
    <t xml:space="preserve">비고 </t>
  </si>
  <si>
    <t>카이스트 방송국
VOK</t>
  </si>
  <si>
    <t>기안작성자:오도훈</t>
  </si>
  <si>
    <t>기안책임자:김건우</t>
  </si>
  <si>
    <t>전년도 동분기 결산</t>
  </si>
  <si>
    <t>심사위원 섭외비</t>
  </si>
  <si>
    <t>본선 식비(1일)</t>
  </si>
  <si>
    <t>태울뮤직페스티벌</t>
  </si>
  <si>
    <t>예선 식비(2일)</t>
  </si>
  <si>
    <t>카포전</t>
  </si>
  <si>
    <t>항목</t>
  </si>
  <si>
    <t>비고</t>
  </si>
  <si>
    <t>AA</t>
  </si>
  <si>
    <t>CA</t>
  </si>
  <si>
    <t>BA</t>
  </si>
  <si>
    <t>가수섭외</t>
  </si>
  <si>
    <t>태울뮤직페스티벌 진행 예산</t>
  </si>
  <si>
    <t>태울뮤직페스티벌 특별예산</t>
  </si>
  <si>
    <t>외부 지급(참가비)</t>
  </si>
  <si>
    <t>중앙회계 지원금</t>
  </si>
  <si>
    <t xml:space="preserve"> 2022 VOK 4분기 실행예산안</t>
  </si>
  <si>
    <t>수입</t>
  </si>
  <si>
    <t>기구명</t>
  </si>
  <si>
    <t>출처</t>
  </si>
  <si>
    <t>계</t>
  </si>
  <si>
    <t>총계</t>
  </si>
  <si>
    <t>지출</t>
  </si>
  <si>
    <t>코드</t>
  </si>
  <si>
    <t>본회계</t>
  </si>
  <si>
    <t>학생</t>
  </si>
  <si>
    <t>잔액</t>
  </si>
  <si>
    <t>자치</t>
  </si>
  <si>
    <t>합계</t>
  </si>
  <si>
    <t>카이스트 방송국 VOK</t>
  </si>
  <si>
    <t>태울가요제라는 행사를 좀 더 알차게 준비하고자, 총학생회에게 2,400,000원정도를 지원받아 가요제 진행에 사용할 예정입니다. 전년도에는 태울가요제가 진행되지 않아 결산 내역이 없습니다.</t>
  </si>
  <si>
    <t>1. 전체 예산
- 카이스트 방송국 VOK가 4분기에 사용할 예산은 다음과 같습니다.</t>
  </si>
  <si>
    <t>비율</t>
  </si>
  <si>
    <t>BB</t>
  </si>
  <si>
    <t>A1</t>
  </si>
  <si>
    <t>담당</t>
  </si>
  <si>
    <t>소항목</t>
  </si>
  <si>
    <t>김건우</t>
  </si>
  <si>
    <t>참가비</t>
  </si>
  <si>
    <t>B2</t>
  </si>
  <si>
    <t>B1</t>
  </si>
  <si>
    <t>B3</t>
  </si>
  <si>
    <t>B4</t>
  </si>
  <si>
    <t>전년도</t>
  </si>
  <si>
    <t>당해년도 예산</t>
  </si>
  <si>
    <t>학교 지원금</t>
  </si>
  <si>
    <t>세부항목</t>
  </si>
  <si>
    <t>당해연도 예산</t>
  </si>
  <si>
    <t>사전답사</t>
  </si>
  <si>
    <t>당해년도</t>
  </si>
  <si>
    <t>전년도 대비</t>
  </si>
  <si>
    <t>문자위</t>
    <phoneticPr fontId="5" type="noConversion"/>
  </si>
  <si>
    <t>문화자치위원회 지원금</t>
    <phoneticPr fontId="5" type="noConversion"/>
  </si>
  <si>
    <t>DA</t>
    <phoneticPr fontId="5" type="noConversion"/>
  </si>
  <si>
    <t>본선 포스터 인쇄(150장*1300)</t>
  </si>
  <si>
    <t>공연용 메이크업(2인)</t>
  </si>
  <si>
    <t>서포터즈 굿즈 및 방한의류비(100인)</t>
  </si>
  <si>
    <t>예선 무대 악기 대여료(2일)</t>
  </si>
  <si>
    <t>본선 무대 악기 대여료(1일)</t>
  </si>
  <si>
    <t>예비비</t>
    <phoneticPr fontId="5" type="noConversion"/>
  </si>
  <si>
    <t>본회계</t>
    <phoneticPr fontId="5" type="noConversion"/>
  </si>
  <si>
    <t>중계용 장비 시스템 구축 예산</t>
    <phoneticPr fontId="5" type="noConversion"/>
  </si>
  <si>
    <t>B5</t>
    <phoneticPr fontId="5" type="noConversion"/>
  </si>
  <si>
    <t>B6</t>
    <phoneticPr fontId="5" type="noConversion"/>
  </si>
  <si>
    <t>BC</t>
    <phoneticPr fontId="5" type="noConversion"/>
  </si>
  <si>
    <t>B7</t>
    <phoneticPr fontId="5" type="noConversion"/>
  </si>
  <si>
    <t>B8</t>
    <phoneticPr fontId="5" type="noConversion"/>
  </si>
  <si>
    <t>B9</t>
    <phoneticPr fontId="5" type="noConversion"/>
  </si>
  <si>
    <t>B10</t>
    <phoneticPr fontId="5" type="noConversion"/>
  </si>
  <si>
    <t>B11</t>
    <phoneticPr fontId="5" type="noConversion"/>
  </si>
  <si>
    <t>B12</t>
    <phoneticPr fontId="5" type="noConversion"/>
  </si>
  <si>
    <t>B13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</si>
</sst>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[$₩-412]#,##0"/>
    <numFmt numFmtId="177" formatCode="0.0%"/>
    <numFmt numFmtId="178" formatCode="&quot;₩&quot;#,##0"/>
  </numFmts>
  <fonts count="10" x14ac:knownFonts="1"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맑은 고딕"/>
      <family val="3"/>
      <charset val="129"/>
    </font>
    <font>
      <sz val="11"/>
      <color rgb="FF000000"/>
      <name val="Arial"/>
      <family val="2"/>
    </font>
    <font>
      <sz val="3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맑은 고딕"/>
      <family val="2"/>
      <scheme val="minor"/>
    </font>
    <font>
      <sz val="10"/>
      <color rgb="FF000000"/>
      <name val="맑은 고딕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81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77" fontId="0" fillId="4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1" fillId="3" borderId="2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76" fontId="1" fillId="7" borderId="2" xfId="0" applyNumberFormat="1" applyFont="1" applyFill="1" applyBorder="1" applyAlignment="1">
      <alignment horizontal="center" vertical="center"/>
    </xf>
    <xf numFmtId="10" fontId="0" fillId="7" borderId="2" xfId="0" applyNumberFormat="1" applyFont="1" applyFill="1" applyBorder="1" applyAlignment="1">
      <alignment horizontal="center" vertical="center"/>
    </xf>
    <xf numFmtId="10" fontId="0" fillId="8" borderId="2" xfId="0" applyNumberFormat="1" applyFont="1" applyFill="1" applyBorder="1" applyAlignment="1">
      <alignment horizontal="center"/>
    </xf>
    <xf numFmtId="10" fontId="0" fillId="7" borderId="2" xfId="0" applyNumberFormat="1" applyFont="1" applyFill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8" xfId="0" applyFont="1" applyBorder="1" applyAlignment="1"/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176" fontId="1" fillId="2" borderId="5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/>
    <xf numFmtId="176" fontId="1" fillId="4" borderId="5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2F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C718"/>
  <sheetViews>
    <sheetView tabSelected="1" topLeftCell="A10" zoomScale="107" zoomScaleNormal="100" zoomScaleSheetLayoutView="75" workbookViewId="0">
      <selection activeCell="C17" sqref="C17"/>
    </sheetView>
  </sheetViews>
  <sheetFormatPr defaultColWidth="12.54296875" defaultRowHeight="15.75" customHeight="1" x14ac:dyDescent="0.25"/>
  <cols>
    <col min="4" max="4" width="22.26953125" style="1" customWidth="1"/>
    <col min="5" max="5" width="12.81640625" style="1" customWidth="1"/>
    <col min="6" max="6" width="29.1796875" style="1" customWidth="1"/>
    <col min="8" max="8" width="15.453125" style="1" customWidth="1"/>
    <col min="9" max="9" width="13.26953125" style="1" customWidth="1"/>
    <col min="10" max="11" width="13.1796875" style="1" customWidth="1"/>
  </cols>
  <sheetData>
    <row r="1" spans="1:29" ht="15.75" customHeight="1" x14ac:dyDescent="0.25">
      <c r="B1" s="76" t="s">
        <v>21</v>
      </c>
      <c r="C1" s="76"/>
      <c r="D1" s="76"/>
      <c r="E1" s="76"/>
      <c r="F1" s="76"/>
      <c r="G1" s="76"/>
      <c r="H1" s="76"/>
      <c r="I1" s="76"/>
      <c r="J1" s="77" t="s">
        <v>4</v>
      </c>
      <c r="K1" s="77"/>
    </row>
    <row r="2" spans="1:29" ht="15.75" customHeight="1" x14ac:dyDescent="0.25">
      <c r="B2" s="76"/>
      <c r="C2" s="76"/>
      <c r="D2" s="76"/>
      <c r="E2" s="76"/>
      <c r="F2" s="76"/>
      <c r="G2" s="76"/>
      <c r="H2" s="76"/>
      <c r="I2" s="76"/>
      <c r="J2" s="77"/>
      <c r="K2" s="77"/>
    </row>
    <row r="3" spans="1:29" ht="12.5" x14ac:dyDescent="0.25">
      <c r="A3" s="2"/>
      <c r="B3" s="79" t="s">
        <v>36</v>
      </c>
      <c r="C3" s="77"/>
      <c r="D3" s="77"/>
      <c r="E3" s="77"/>
      <c r="F3" s="77"/>
      <c r="G3" s="77"/>
      <c r="H3" s="77"/>
      <c r="I3" s="77"/>
      <c r="J3" s="77" t="s">
        <v>3</v>
      </c>
      <c r="K3" s="7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5" x14ac:dyDescent="0.25">
      <c r="A4" s="2"/>
      <c r="B4" s="77"/>
      <c r="C4" s="77"/>
      <c r="D4" s="77"/>
      <c r="E4" s="77"/>
      <c r="F4" s="77"/>
      <c r="G4" s="77"/>
      <c r="H4" s="77"/>
      <c r="I4" s="77"/>
      <c r="J4" s="78"/>
      <c r="K4" s="7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7" x14ac:dyDescent="0.45">
      <c r="A5" s="2"/>
      <c r="B5" s="2"/>
      <c r="C5" s="3"/>
      <c r="D5" s="80" t="s">
        <v>22</v>
      </c>
      <c r="E5" s="64"/>
      <c r="F5" s="64"/>
      <c r="G5" s="64"/>
      <c r="H5" s="64"/>
      <c r="I5" s="64"/>
      <c r="J5" s="64"/>
      <c r="K5" s="6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6" x14ac:dyDescent="0.25">
      <c r="A6" s="2"/>
      <c r="B6" s="2"/>
      <c r="C6" s="3"/>
      <c r="D6" s="4" t="s">
        <v>23</v>
      </c>
      <c r="E6" s="4" t="s">
        <v>24</v>
      </c>
      <c r="F6" s="4" t="s">
        <v>11</v>
      </c>
      <c r="G6" s="4" t="s">
        <v>28</v>
      </c>
      <c r="H6" s="5" t="s">
        <v>5</v>
      </c>
      <c r="I6" s="6" t="s">
        <v>49</v>
      </c>
      <c r="J6" s="7" t="s">
        <v>37</v>
      </c>
      <c r="K6" s="4" t="s">
        <v>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5" x14ac:dyDescent="0.25">
      <c r="A7" s="2"/>
      <c r="B7" s="2"/>
      <c r="C7" s="3"/>
      <c r="D7" s="60" t="s">
        <v>34</v>
      </c>
      <c r="E7" s="60" t="s">
        <v>30</v>
      </c>
      <c r="F7" s="8" t="s">
        <v>20</v>
      </c>
      <c r="G7" s="9" t="s">
        <v>13</v>
      </c>
      <c r="H7" s="12">
        <v>0</v>
      </c>
      <c r="I7" s="51">
        <v>2400000</v>
      </c>
      <c r="J7" s="11" t="str">
        <f t="shared" ref="J7:J20" si="0">IFERROR(I7/H7,"-%")</f>
        <v>-%</v>
      </c>
      <c r="K7" s="9" t="s">
        <v>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7" x14ac:dyDescent="0.45">
      <c r="A8" s="2"/>
      <c r="B8" s="2"/>
      <c r="C8" s="3"/>
      <c r="D8" s="61"/>
      <c r="E8" s="62"/>
      <c r="F8" s="68" t="s">
        <v>25</v>
      </c>
      <c r="G8" s="65"/>
      <c r="H8" s="15">
        <f t="shared" ref="H8:I8" si="1">SUM(H7)</f>
        <v>0</v>
      </c>
      <c r="I8" s="16">
        <f t="shared" si="1"/>
        <v>2400000</v>
      </c>
      <c r="J8" s="17" t="str">
        <f t="shared" si="0"/>
        <v>-%</v>
      </c>
      <c r="K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5" x14ac:dyDescent="0.25">
      <c r="A9" s="2"/>
      <c r="B9" s="2"/>
      <c r="C9" s="3"/>
      <c r="D9" s="61"/>
      <c r="E9" s="60" t="s">
        <v>29</v>
      </c>
      <c r="F9" s="8" t="s">
        <v>50</v>
      </c>
      <c r="G9" s="9" t="s">
        <v>15</v>
      </c>
      <c r="H9" s="12">
        <v>0</v>
      </c>
      <c r="I9" s="12">
        <v>8026800</v>
      </c>
      <c r="J9" s="11" t="str">
        <f t="shared" si="0"/>
        <v>-%</v>
      </c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5" x14ac:dyDescent="0.25">
      <c r="A10" s="2"/>
      <c r="B10" s="2"/>
      <c r="C10" s="3"/>
      <c r="D10" s="61"/>
      <c r="E10" s="61"/>
      <c r="F10" s="8" t="s">
        <v>18</v>
      </c>
      <c r="G10" s="9" t="s">
        <v>38</v>
      </c>
      <c r="H10" s="12">
        <v>0</v>
      </c>
      <c r="I10" s="12">
        <v>17900000</v>
      </c>
      <c r="J10" s="11" t="str">
        <f t="shared" si="0"/>
        <v>-%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6" x14ac:dyDescent="0.25">
      <c r="A11" s="2"/>
      <c r="B11" s="2"/>
      <c r="C11" s="3"/>
      <c r="D11" s="61"/>
      <c r="E11" s="61"/>
      <c r="F11" s="56" t="s">
        <v>66</v>
      </c>
      <c r="G11" s="52" t="s">
        <v>69</v>
      </c>
      <c r="H11" s="10">
        <v>0</v>
      </c>
      <c r="I11" s="12">
        <v>697650</v>
      </c>
      <c r="J11" s="11" t="str">
        <f t="shared" si="0"/>
        <v>-%</v>
      </c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5" x14ac:dyDescent="0.25">
      <c r="A12" s="2"/>
      <c r="B12" s="2"/>
      <c r="C12" s="3"/>
      <c r="D12" s="61"/>
      <c r="E12" s="61"/>
      <c r="F12" s="14"/>
      <c r="G12" s="9"/>
      <c r="H12" s="10"/>
      <c r="I12" s="10"/>
      <c r="J12" s="11" t="str">
        <f t="shared" si="0"/>
        <v>-%</v>
      </c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7" x14ac:dyDescent="0.45">
      <c r="A13" s="2"/>
      <c r="B13" s="2"/>
      <c r="C13" s="3"/>
      <c r="D13" s="61"/>
      <c r="E13" s="62"/>
      <c r="F13" s="68" t="s">
        <v>25</v>
      </c>
      <c r="G13" s="65"/>
      <c r="H13" s="15">
        <f t="shared" ref="H13:I13" si="2">SUM(H9:H12)</f>
        <v>0</v>
      </c>
      <c r="I13" s="15">
        <f t="shared" si="2"/>
        <v>26624450</v>
      </c>
      <c r="J13" s="17" t="str">
        <f t="shared" si="0"/>
        <v>-%</v>
      </c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5" x14ac:dyDescent="0.25">
      <c r="A14" s="25"/>
      <c r="B14" s="25"/>
      <c r="C14" s="3"/>
      <c r="D14" s="61"/>
      <c r="E14" s="60" t="s">
        <v>32</v>
      </c>
      <c r="F14" s="14" t="s">
        <v>19</v>
      </c>
      <c r="G14" s="13" t="s">
        <v>14</v>
      </c>
      <c r="H14" s="12">
        <v>0</v>
      </c>
      <c r="I14" s="32">
        <v>1115000</v>
      </c>
      <c r="J14" s="11" t="str">
        <f t="shared" ref="J14:J16" si="3">IFERROR(I14/H14,"-%")</f>
        <v>-%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12.65" customHeight="1" x14ac:dyDescent="0.25">
      <c r="A15" s="25"/>
      <c r="B15" s="25"/>
      <c r="C15" s="3"/>
      <c r="D15" s="61"/>
      <c r="E15" s="58"/>
      <c r="F15" s="14"/>
      <c r="G15" s="13"/>
      <c r="H15" s="12"/>
      <c r="I15" s="51"/>
      <c r="J15" s="11" t="str">
        <f t="shared" si="3"/>
        <v>-%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13" x14ac:dyDescent="0.25">
      <c r="A16" s="25"/>
      <c r="B16" s="25"/>
      <c r="C16" s="3"/>
      <c r="D16" s="61"/>
      <c r="E16" s="59"/>
      <c r="F16" s="68" t="s">
        <v>25</v>
      </c>
      <c r="G16" s="69"/>
      <c r="H16" s="15">
        <f t="shared" ref="H16:I16" si="4">SUM(H14:H15)</f>
        <v>0</v>
      </c>
      <c r="I16" s="15">
        <f t="shared" si="4"/>
        <v>1115000</v>
      </c>
      <c r="J16" s="17" t="str">
        <f t="shared" si="3"/>
        <v>-%</v>
      </c>
      <c r="K16" s="18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6" x14ac:dyDescent="0.25">
      <c r="A17" s="2"/>
      <c r="B17" s="2"/>
      <c r="C17" s="3"/>
      <c r="D17" s="61"/>
      <c r="E17" s="57" t="s">
        <v>56</v>
      </c>
      <c r="F17" s="53" t="s">
        <v>57</v>
      </c>
      <c r="G17" s="52" t="s">
        <v>58</v>
      </c>
      <c r="H17" s="12">
        <v>0</v>
      </c>
      <c r="I17" s="12">
        <v>2476320</v>
      </c>
      <c r="J17" s="11" t="str">
        <f t="shared" si="0"/>
        <v>-%</v>
      </c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65" customHeight="1" x14ac:dyDescent="0.25">
      <c r="A18" s="2"/>
      <c r="B18" s="2"/>
      <c r="C18" s="3"/>
      <c r="D18" s="61"/>
      <c r="E18" s="58"/>
      <c r="F18" s="14"/>
      <c r="G18" s="13"/>
      <c r="H18" s="12"/>
      <c r="I18" s="51"/>
      <c r="J18" s="11" t="str">
        <f t="shared" si="0"/>
        <v>-%</v>
      </c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" x14ac:dyDescent="0.25">
      <c r="A19" s="2"/>
      <c r="B19" s="2"/>
      <c r="C19" s="3"/>
      <c r="D19" s="61"/>
      <c r="E19" s="59"/>
      <c r="F19" s="68" t="s">
        <v>25</v>
      </c>
      <c r="G19" s="69"/>
      <c r="H19" s="15">
        <f t="shared" ref="H19:I19" si="5">SUM(H17:H18)</f>
        <v>0</v>
      </c>
      <c r="I19" s="15">
        <f t="shared" si="5"/>
        <v>2476320</v>
      </c>
      <c r="J19" s="17" t="str">
        <f t="shared" si="0"/>
        <v>-%</v>
      </c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7" x14ac:dyDescent="0.45">
      <c r="A20" s="2"/>
      <c r="B20" s="2"/>
      <c r="C20" s="3"/>
      <c r="D20" s="62"/>
      <c r="E20" s="70" t="s">
        <v>26</v>
      </c>
      <c r="F20" s="64"/>
      <c r="G20" s="65"/>
      <c r="H20" s="19">
        <f t="shared" ref="H20" si="6">SUM(H8,H13,H19)</f>
        <v>0</v>
      </c>
      <c r="I20" s="20">
        <f>SUM(I8,I13,I16,I19)</f>
        <v>32615770</v>
      </c>
      <c r="J20" s="21" t="str">
        <f t="shared" si="0"/>
        <v>-%</v>
      </c>
      <c r="K20" s="2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5" x14ac:dyDescent="0.25">
      <c r="A21" s="2"/>
      <c r="B21" s="2"/>
      <c r="C21" s="2"/>
      <c r="D21" s="2"/>
      <c r="E21" s="2"/>
      <c r="F21" s="2"/>
      <c r="G21" s="2"/>
      <c r="H21" s="23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7" x14ac:dyDescent="0.45">
      <c r="A22" s="25"/>
      <c r="B22" s="71" t="s">
        <v>27</v>
      </c>
      <c r="C22" s="64"/>
      <c r="D22" s="64"/>
      <c r="E22" s="64"/>
      <c r="F22" s="64"/>
      <c r="G22" s="64"/>
      <c r="H22" s="64"/>
      <c r="I22" s="64"/>
      <c r="J22" s="64"/>
      <c r="K22" s="6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" x14ac:dyDescent="0.25">
      <c r="A23" s="25"/>
      <c r="B23" s="26" t="s">
        <v>23</v>
      </c>
      <c r="C23" s="27" t="s">
        <v>40</v>
      </c>
      <c r="D23" s="27" t="s">
        <v>41</v>
      </c>
      <c r="E23" s="27" t="s">
        <v>24</v>
      </c>
      <c r="F23" s="27" t="s">
        <v>51</v>
      </c>
      <c r="G23" s="28" t="s">
        <v>28</v>
      </c>
      <c r="H23" s="28" t="s">
        <v>5</v>
      </c>
      <c r="I23" s="28" t="s">
        <v>52</v>
      </c>
      <c r="J23" s="29" t="s">
        <v>37</v>
      </c>
      <c r="K23" s="30" t="s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5" x14ac:dyDescent="0.25">
      <c r="A24" s="25"/>
      <c r="B24" s="75" t="s">
        <v>2</v>
      </c>
      <c r="C24" s="67" t="s">
        <v>42</v>
      </c>
      <c r="D24" s="67" t="s">
        <v>10</v>
      </c>
      <c r="E24" s="32" t="s">
        <v>29</v>
      </c>
      <c r="F24" s="32" t="s">
        <v>53</v>
      </c>
      <c r="G24" s="32" t="s">
        <v>39</v>
      </c>
      <c r="H24" s="32">
        <v>0</v>
      </c>
      <c r="I24" s="32">
        <v>604800</v>
      </c>
      <c r="J24" s="11" t="str">
        <f t="shared" ref="J24:J38" si="7">IFERROR(I24/H24,"-%")</f>
        <v>-%</v>
      </c>
      <c r="K24" s="33"/>
      <c r="L24" s="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7" x14ac:dyDescent="0.45">
      <c r="A25" s="25"/>
      <c r="B25" s="61"/>
      <c r="C25" s="61"/>
      <c r="D25" s="62"/>
      <c r="E25" s="72" t="s">
        <v>25</v>
      </c>
      <c r="F25" s="73"/>
      <c r="G25" s="73"/>
      <c r="H25" s="15">
        <f t="shared" ref="H25:I25" si="8">SUM(H24)</f>
        <v>0</v>
      </c>
      <c r="I25" s="34">
        <f t="shared" si="8"/>
        <v>604800</v>
      </c>
      <c r="J25" s="11" t="str">
        <f t="shared" si="7"/>
        <v>-%</v>
      </c>
      <c r="K25" s="3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5" x14ac:dyDescent="0.25">
      <c r="A26" s="25"/>
      <c r="B26" s="61"/>
      <c r="C26" s="61"/>
      <c r="D26" s="67" t="s">
        <v>8</v>
      </c>
      <c r="E26" s="31" t="s">
        <v>30</v>
      </c>
      <c r="F26" s="32" t="s">
        <v>9</v>
      </c>
      <c r="G26" s="32" t="s">
        <v>45</v>
      </c>
      <c r="H26" s="31">
        <v>0</v>
      </c>
      <c r="I26" s="32">
        <v>1000000</v>
      </c>
      <c r="J26" s="11" t="str">
        <f t="shared" si="7"/>
        <v>-%</v>
      </c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5" x14ac:dyDescent="0.25">
      <c r="A27" s="25"/>
      <c r="B27" s="61"/>
      <c r="C27" s="61"/>
      <c r="D27" s="61"/>
      <c r="E27" s="32" t="s">
        <v>30</v>
      </c>
      <c r="F27" s="32" t="s">
        <v>7</v>
      </c>
      <c r="G27" s="32" t="s">
        <v>44</v>
      </c>
      <c r="H27" s="32">
        <v>0</v>
      </c>
      <c r="I27" s="32">
        <v>500000</v>
      </c>
      <c r="J27" s="11" t="str">
        <f t="shared" si="7"/>
        <v>-%</v>
      </c>
      <c r="K27" s="9"/>
      <c r="L27" s="2"/>
      <c r="M27" s="2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5" x14ac:dyDescent="0.25">
      <c r="A28" s="25"/>
      <c r="B28" s="61"/>
      <c r="C28" s="61"/>
      <c r="D28" s="61"/>
      <c r="E28" s="32" t="s">
        <v>30</v>
      </c>
      <c r="F28" s="32" t="s">
        <v>6</v>
      </c>
      <c r="G28" s="32" t="s">
        <v>46</v>
      </c>
      <c r="H28" s="32">
        <v>0</v>
      </c>
      <c r="I28" s="32">
        <v>900000</v>
      </c>
      <c r="J28" s="11" t="str">
        <f t="shared" si="7"/>
        <v>-%</v>
      </c>
      <c r="K28" s="13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2.5" x14ac:dyDescent="0.25">
      <c r="A29" s="25"/>
      <c r="B29" s="61"/>
      <c r="C29" s="61"/>
      <c r="D29" s="61"/>
      <c r="E29" s="32" t="s">
        <v>29</v>
      </c>
      <c r="F29" s="32" t="s">
        <v>17</v>
      </c>
      <c r="G29" s="32" t="s">
        <v>47</v>
      </c>
      <c r="H29" s="32">
        <v>0</v>
      </c>
      <c r="I29" s="32">
        <v>7422000</v>
      </c>
      <c r="J29" s="11" t="str">
        <f t="shared" si="7"/>
        <v>-%</v>
      </c>
      <c r="K29" s="13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6" x14ac:dyDescent="0.25">
      <c r="A30" s="25"/>
      <c r="B30" s="61"/>
      <c r="C30" s="61"/>
      <c r="D30" s="61"/>
      <c r="E30" s="55" t="s">
        <v>65</v>
      </c>
      <c r="F30" s="55" t="s">
        <v>66</v>
      </c>
      <c r="G30" s="54" t="s">
        <v>67</v>
      </c>
      <c r="H30" s="32">
        <v>0</v>
      </c>
      <c r="I30" s="32">
        <v>697650</v>
      </c>
      <c r="J30" s="11" t="str">
        <f t="shared" si="7"/>
        <v>-%</v>
      </c>
      <c r="K30" s="13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2.5" x14ac:dyDescent="0.25">
      <c r="A31" s="25"/>
      <c r="B31" s="61"/>
      <c r="C31" s="61"/>
      <c r="D31" s="61"/>
      <c r="E31" s="32" t="s">
        <v>29</v>
      </c>
      <c r="F31" s="32" t="s">
        <v>16</v>
      </c>
      <c r="G31" s="54" t="s">
        <v>68</v>
      </c>
      <c r="H31" s="32">
        <v>0</v>
      </c>
      <c r="I31" s="32">
        <v>17900000</v>
      </c>
      <c r="J31" s="11" t="str">
        <f t="shared" si="7"/>
        <v>-%</v>
      </c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2.5" x14ac:dyDescent="0.25">
      <c r="A32" s="25"/>
      <c r="B32" s="61"/>
      <c r="C32" s="61"/>
      <c r="D32" s="61"/>
      <c r="E32" s="32" t="s">
        <v>32</v>
      </c>
      <c r="F32" s="32" t="s">
        <v>43</v>
      </c>
      <c r="G32" s="54" t="s">
        <v>70</v>
      </c>
      <c r="H32" s="32">
        <v>0</v>
      </c>
      <c r="I32" s="32">
        <v>1115000</v>
      </c>
      <c r="J32" s="11" t="str">
        <f t="shared" si="7"/>
        <v>-%</v>
      </c>
      <c r="K32" s="1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2.5" x14ac:dyDescent="0.25">
      <c r="A33" s="25"/>
      <c r="B33" s="61"/>
      <c r="C33" s="61"/>
      <c r="D33" s="61"/>
      <c r="E33" s="54" t="s">
        <v>56</v>
      </c>
      <c r="F33" s="32" t="s">
        <v>59</v>
      </c>
      <c r="G33" s="54" t="s">
        <v>71</v>
      </c>
      <c r="H33" s="32">
        <v>0</v>
      </c>
      <c r="I33" s="32">
        <v>195000</v>
      </c>
      <c r="J33" s="11" t="str">
        <f t="shared" si="7"/>
        <v>-%</v>
      </c>
      <c r="K33" s="1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2.5" x14ac:dyDescent="0.25">
      <c r="A34" s="25"/>
      <c r="B34" s="61"/>
      <c r="C34" s="61"/>
      <c r="D34" s="61"/>
      <c r="E34" s="54" t="s">
        <v>56</v>
      </c>
      <c r="F34" s="32" t="s">
        <v>60</v>
      </c>
      <c r="G34" s="54" t="s">
        <v>72</v>
      </c>
      <c r="H34" s="32">
        <v>0</v>
      </c>
      <c r="I34" s="32">
        <v>220000</v>
      </c>
      <c r="J34" s="11" t="str">
        <f t="shared" si="7"/>
        <v>-%</v>
      </c>
      <c r="K34" s="13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2.5" x14ac:dyDescent="0.25">
      <c r="A35" s="25"/>
      <c r="B35" s="61"/>
      <c r="C35" s="61"/>
      <c r="D35" s="61"/>
      <c r="E35" s="54" t="s">
        <v>56</v>
      </c>
      <c r="F35" s="32" t="s">
        <v>61</v>
      </c>
      <c r="G35" s="54" t="s">
        <v>73</v>
      </c>
      <c r="H35" s="32">
        <v>0</v>
      </c>
      <c r="I35" s="32">
        <v>336200</v>
      </c>
      <c r="J35" s="11" t="str">
        <f t="shared" si="7"/>
        <v>-%</v>
      </c>
      <c r="K35" s="1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5" x14ac:dyDescent="0.25">
      <c r="A36" s="25"/>
      <c r="B36" s="61"/>
      <c r="C36" s="61"/>
      <c r="D36" s="61"/>
      <c r="E36" s="54" t="s">
        <v>56</v>
      </c>
      <c r="F36" s="32" t="s">
        <v>62</v>
      </c>
      <c r="G36" s="54" t="s">
        <v>74</v>
      </c>
      <c r="H36" s="32">
        <v>0</v>
      </c>
      <c r="I36" s="32">
        <v>1000000</v>
      </c>
      <c r="J36" s="11" t="str">
        <f t="shared" si="7"/>
        <v>-%</v>
      </c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5" x14ac:dyDescent="0.25">
      <c r="A37" s="25"/>
      <c r="B37" s="61"/>
      <c r="C37" s="61"/>
      <c r="D37" s="61"/>
      <c r="E37" s="54" t="s">
        <v>56</v>
      </c>
      <c r="F37" s="32" t="s">
        <v>63</v>
      </c>
      <c r="G37" s="54" t="s">
        <v>75</v>
      </c>
      <c r="H37" s="32">
        <v>0</v>
      </c>
      <c r="I37" s="32">
        <v>500000</v>
      </c>
      <c r="J37" s="11" t="str">
        <f t="shared" si="7"/>
        <v>-%</v>
      </c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6" x14ac:dyDescent="0.25">
      <c r="A38" s="25"/>
      <c r="B38" s="61"/>
      <c r="C38" s="61"/>
      <c r="D38" s="61"/>
      <c r="E38" s="54" t="s">
        <v>56</v>
      </c>
      <c r="F38" s="55" t="s">
        <v>64</v>
      </c>
      <c r="G38" s="54" t="s">
        <v>76</v>
      </c>
      <c r="H38" s="32">
        <v>0</v>
      </c>
      <c r="I38" s="32">
        <v>225120</v>
      </c>
      <c r="J38" s="11" t="str">
        <f t="shared" si="7"/>
        <v>-%</v>
      </c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7" x14ac:dyDescent="0.45">
      <c r="A39" s="25"/>
      <c r="B39" s="61"/>
      <c r="C39" s="61"/>
      <c r="D39" s="62"/>
      <c r="E39" s="66" t="s">
        <v>25</v>
      </c>
      <c r="F39" s="64"/>
      <c r="G39" s="65"/>
      <c r="H39" s="34">
        <f>SUM(H26:H38)</f>
        <v>0</v>
      </c>
      <c r="I39" s="34">
        <f>SUM(I26:I38)</f>
        <v>32010970</v>
      </c>
      <c r="J39" s="17" t="str">
        <f t="shared" ref="J39:J41" si="9">IFERROR(I39/H39,"-%")</f>
        <v>-%</v>
      </c>
      <c r="K39" s="3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7" x14ac:dyDescent="0.45">
      <c r="A40" s="25"/>
      <c r="B40" s="61"/>
      <c r="C40" s="62"/>
      <c r="D40" s="74" t="s">
        <v>33</v>
      </c>
      <c r="E40" s="64"/>
      <c r="F40" s="64"/>
      <c r="G40" s="65"/>
      <c r="H40" s="36">
        <f>SUM(H25,H39)</f>
        <v>0</v>
      </c>
      <c r="I40" s="36">
        <f>SUM(I25,I39)</f>
        <v>32615770</v>
      </c>
      <c r="J40" s="37" t="str">
        <f t="shared" si="9"/>
        <v>-%</v>
      </c>
      <c r="K40" s="3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7" x14ac:dyDescent="0.45">
      <c r="A41" s="2"/>
      <c r="B41" s="62"/>
      <c r="C41" s="63" t="s">
        <v>26</v>
      </c>
      <c r="D41" s="64"/>
      <c r="E41" s="64"/>
      <c r="F41" s="64"/>
      <c r="G41" s="65"/>
      <c r="H41" s="40">
        <f>SUM(H40)</f>
        <v>0</v>
      </c>
      <c r="I41" s="40">
        <f>SUM(I40)</f>
        <v>32615770</v>
      </c>
      <c r="J41" s="21" t="str">
        <f t="shared" si="9"/>
        <v>-%</v>
      </c>
      <c r="K41" s="4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" x14ac:dyDescent="0.25">
      <c r="A46" s="2"/>
      <c r="B46" s="2"/>
      <c r="C46" s="2"/>
      <c r="D46" s="2"/>
      <c r="E46" s="2"/>
      <c r="F46" s="2"/>
      <c r="G46" s="9" t="s">
        <v>26</v>
      </c>
      <c r="H46" s="42" t="s">
        <v>48</v>
      </c>
      <c r="I46" s="43" t="s">
        <v>54</v>
      </c>
      <c r="J46" s="44" t="s">
        <v>55</v>
      </c>
      <c r="K46" s="2"/>
      <c r="L46" s="2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" x14ac:dyDescent="0.25">
      <c r="A47" s="2"/>
      <c r="B47" s="2"/>
      <c r="C47" s="2"/>
      <c r="D47" s="2"/>
      <c r="E47" s="2"/>
      <c r="F47" s="39"/>
      <c r="G47" s="45" t="s">
        <v>22</v>
      </c>
      <c r="H47" s="10">
        <f>H20</f>
        <v>0</v>
      </c>
      <c r="I47" s="10">
        <f>I20</f>
        <v>32615770</v>
      </c>
      <c r="J47" s="11" t="str">
        <f t="shared" ref="J47:J49" si="10">IFERROR(I47/H47,"-%")</f>
        <v>-%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" x14ac:dyDescent="0.25">
      <c r="A48" s="2"/>
      <c r="B48" s="2"/>
      <c r="C48" s="2"/>
      <c r="D48" s="2"/>
      <c r="E48" s="2"/>
      <c r="F48" s="39"/>
      <c r="G48" s="45" t="s">
        <v>27</v>
      </c>
      <c r="H48" s="10">
        <f t="shared" ref="H48:I48" si="11">H41</f>
        <v>0</v>
      </c>
      <c r="I48" s="10">
        <f t="shared" si="11"/>
        <v>32615770</v>
      </c>
      <c r="J48" s="11" t="str">
        <f t="shared" si="10"/>
        <v>-%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" x14ac:dyDescent="0.25">
      <c r="A49" s="2"/>
      <c r="B49" s="2"/>
      <c r="C49" s="2"/>
      <c r="D49" s="2"/>
      <c r="E49" s="2"/>
      <c r="F49" s="39"/>
      <c r="G49" s="46" t="s">
        <v>31</v>
      </c>
      <c r="H49" s="47">
        <f t="shared" ref="H49:I49" si="12">H47-H48</f>
        <v>0</v>
      </c>
      <c r="I49" s="47">
        <f t="shared" si="12"/>
        <v>0</v>
      </c>
      <c r="J49" s="48" t="str">
        <f t="shared" si="10"/>
        <v>-%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5" x14ac:dyDescent="0.25">
      <c r="A50" s="2"/>
      <c r="B50" s="2"/>
      <c r="C50" s="2"/>
      <c r="D50" s="2"/>
      <c r="E50" s="2"/>
      <c r="F50" s="39"/>
      <c r="G50" s="39"/>
      <c r="H50" s="39"/>
      <c r="I50" s="3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" x14ac:dyDescent="0.25">
      <c r="A54" s="2"/>
      <c r="B54" s="2"/>
      <c r="C54" s="2"/>
      <c r="D54" s="2"/>
      <c r="E54" s="2"/>
      <c r="F54" s="2"/>
      <c r="G54" s="9" t="s">
        <v>30</v>
      </c>
      <c r="H54" s="42" t="s">
        <v>48</v>
      </c>
      <c r="I54" s="43" t="s">
        <v>54</v>
      </c>
      <c r="J54" s="44" t="s">
        <v>55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 x14ac:dyDescent="0.25">
      <c r="A55" s="2"/>
      <c r="B55" s="2"/>
      <c r="C55" s="2"/>
      <c r="D55" s="2"/>
      <c r="E55" s="2"/>
      <c r="F55" s="2"/>
      <c r="G55" s="45" t="s">
        <v>22</v>
      </c>
      <c r="H55" s="10">
        <f>H8</f>
        <v>0</v>
      </c>
      <c r="I55" s="10">
        <f>I8</f>
        <v>2400000</v>
      </c>
      <c r="J55" s="49" t="str">
        <f t="shared" ref="J55:J56" si="13">IFERROR(I55/H55,"-%")</f>
        <v>-%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 x14ac:dyDescent="0.25">
      <c r="A56" s="2"/>
      <c r="B56" s="2"/>
      <c r="C56" s="2"/>
      <c r="D56" s="2"/>
      <c r="E56" s="2"/>
      <c r="F56" s="2"/>
      <c r="G56" s="45" t="s">
        <v>27</v>
      </c>
      <c r="H56" s="10">
        <f>SUMIF(E22:E40,"학생",H22:H40)</f>
        <v>0</v>
      </c>
      <c r="I56" s="10">
        <f>SUMIF(E22:E40,"학생",I22:I40)</f>
        <v>2400000</v>
      </c>
      <c r="J56" s="49" t="str">
        <f t="shared" si="13"/>
        <v>-%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 x14ac:dyDescent="0.25">
      <c r="A57" s="2"/>
      <c r="B57" s="2"/>
      <c r="C57" s="2"/>
      <c r="D57" s="2"/>
      <c r="E57" s="2"/>
      <c r="F57" s="2"/>
      <c r="G57" s="46" t="s">
        <v>31</v>
      </c>
      <c r="H57" s="47">
        <f t="shared" ref="H57:I57" si="14">H55-H56</f>
        <v>0</v>
      </c>
      <c r="I57" s="47">
        <f t="shared" si="14"/>
        <v>0</v>
      </c>
      <c r="J57" s="50" t="str">
        <f>IFERROR(I57/H57,"%")</f>
        <v>%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" x14ac:dyDescent="0.25">
      <c r="A59" s="2"/>
      <c r="B59" s="2"/>
      <c r="C59" s="2"/>
      <c r="D59" s="2"/>
      <c r="E59" s="2"/>
      <c r="F59" s="2"/>
      <c r="G59" s="9" t="s">
        <v>29</v>
      </c>
      <c r="H59" s="42" t="s">
        <v>48</v>
      </c>
      <c r="I59" s="43" t="s">
        <v>54</v>
      </c>
      <c r="J59" s="44" t="s">
        <v>55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 x14ac:dyDescent="0.25">
      <c r="A60" s="2"/>
      <c r="B60" s="2"/>
      <c r="C60" s="2"/>
      <c r="D60" s="2"/>
      <c r="E60" s="2"/>
      <c r="F60" s="2"/>
      <c r="G60" s="45" t="s">
        <v>22</v>
      </c>
      <c r="H60" s="10">
        <f>H13</f>
        <v>0</v>
      </c>
      <c r="I60" s="10">
        <f>I13</f>
        <v>26624450</v>
      </c>
      <c r="J60" s="11" t="str">
        <f t="shared" ref="J60:J61" si="15">IFERROR(I60/H60,"-%")</f>
        <v>-%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 x14ac:dyDescent="0.25">
      <c r="A61" s="2"/>
      <c r="B61" s="2"/>
      <c r="C61" s="2"/>
      <c r="D61" s="2"/>
      <c r="E61" s="2"/>
      <c r="F61" s="2"/>
      <c r="G61" s="45" t="s">
        <v>27</v>
      </c>
      <c r="H61" s="10">
        <f>SUMIF(E22:E40,"본회계",H22:H40)</f>
        <v>0</v>
      </c>
      <c r="I61" s="10">
        <f>SUMIF(E22:E40,"본회계",I22:I40)</f>
        <v>26624450</v>
      </c>
      <c r="J61" s="11" t="str">
        <f t="shared" si="15"/>
        <v>-%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 x14ac:dyDescent="0.25">
      <c r="A62" s="2"/>
      <c r="B62" s="2"/>
      <c r="C62" s="2"/>
      <c r="D62" s="2"/>
      <c r="E62" s="2"/>
      <c r="F62" s="2"/>
      <c r="G62" s="46" t="s">
        <v>31</v>
      </c>
      <c r="H62" s="47">
        <f t="shared" ref="H62" si="16">H60-H61</f>
        <v>0</v>
      </c>
      <c r="I62" s="47">
        <f>I60-I61</f>
        <v>0</v>
      </c>
      <c r="J62" s="48" t="s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 x14ac:dyDescent="0.25">
      <c r="A64" s="2"/>
      <c r="B64" s="2"/>
      <c r="C64" s="2"/>
      <c r="D64" s="2"/>
      <c r="E64" s="2"/>
      <c r="F64" s="2"/>
      <c r="G64" s="9" t="s">
        <v>32</v>
      </c>
      <c r="H64" s="42" t="s">
        <v>48</v>
      </c>
      <c r="I64" s="43" t="s">
        <v>54</v>
      </c>
      <c r="J64" s="44" t="s">
        <v>55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 x14ac:dyDescent="0.25">
      <c r="A65" s="2"/>
      <c r="B65" s="2"/>
      <c r="C65" s="2"/>
      <c r="D65" s="2"/>
      <c r="E65" s="2"/>
      <c r="F65" s="2"/>
      <c r="G65" s="45" t="s">
        <v>22</v>
      </c>
      <c r="H65" s="10">
        <f>H19</f>
        <v>0</v>
      </c>
      <c r="I65" s="10">
        <f>I16</f>
        <v>1115000</v>
      </c>
      <c r="J65" s="11" t="str">
        <f t="shared" ref="J65:J66" si="17">IFERROR(I65/H65,"-%")</f>
        <v>-%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 x14ac:dyDescent="0.25">
      <c r="A66" s="2"/>
      <c r="B66" s="2"/>
      <c r="C66" s="2"/>
      <c r="D66" s="2"/>
      <c r="E66" s="2"/>
      <c r="F66" s="2"/>
      <c r="G66" s="45" t="s">
        <v>27</v>
      </c>
      <c r="H66" s="10">
        <f>SUMIF(E22:E40,"자치",H22:H40)</f>
        <v>0</v>
      </c>
      <c r="I66" s="10">
        <f>SUMIF(E22:E40,"자치",I22:I40)</f>
        <v>1115000</v>
      </c>
      <c r="J66" s="9" t="str">
        <f t="shared" si="17"/>
        <v>-%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" x14ac:dyDescent="0.25">
      <c r="A67" s="2"/>
      <c r="B67" s="2"/>
      <c r="C67" s="2"/>
      <c r="D67" s="2"/>
      <c r="E67" s="2"/>
      <c r="F67" s="2"/>
      <c r="G67" s="46" t="s">
        <v>31</v>
      </c>
      <c r="H67" s="47">
        <f t="shared" ref="H67:I67" si="18">H65-H66</f>
        <v>0</v>
      </c>
      <c r="I67" s="47">
        <f t="shared" si="18"/>
        <v>0</v>
      </c>
      <c r="J67" s="48" t="s"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 x14ac:dyDescent="0.25">
      <c r="A69" s="2"/>
      <c r="B69" s="2"/>
      <c r="C69" s="2"/>
      <c r="D69" s="2"/>
      <c r="E69" s="2"/>
      <c r="F69" s="2"/>
      <c r="G69" s="52" t="s">
        <v>56</v>
      </c>
      <c r="H69" s="42" t="s">
        <v>48</v>
      </c>
      <c r="I69" s="43" t="s">
        <v>54</v>
      </c>
      <c r="J69" s="44" t="s">
        <v>55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 x14ac:dyDescent="0.25">
      <c r="A70" s="2"/>
      <c r="B70" s="2"/>
      <c r="C70" s="2"/>
      <c r="D70" s="2"/>
      <c r="E70" s="2"/>
      <c r="F70" s="2"/>
      <c r="G70" s="45" t="s">
        <v>22</v>
      </c>
      <c r="H70" s="12">
        <f>H24</f>
        <v>0</v>
      </c>
      <c r="I70" s="12">
        <f>I17</f>
        <v>2476320</v>
      </c>
      <c r="J70" s="11" t="str">
        <f t="shared" ref="J70:J71" si="19">IFERROR(I70/H70,"-%")</f>
        <v>-%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 x14ac:dyDescent="0.25">
      <c r="A71" s="2"/>
      <c r="B71" s="2"/>
      <c r="C71" s="2"/>
      <c r="D71" s="2"/>
      <c r="E71" s="2"/>
      <c r="F71" s="2"/>
      <c r="G71" s="45" t="s">
        <v>27</v>
      </c>
      <c r="H71" s="12">
        <f>SUMIF(E27:E45,"자치",H27:H45)</f>
        <v>0</v>
      </c>
      <c r="I71" s="12">
        <f>SUMIF(E27:E45,"문자위",I27:I45)</f>
        <v>2476320</v>
      </c>
      <c r="J71" s="13" t="str">
        <f t="shared" si="19"/>
        <v>-%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 x14ac:dyDescent="0.25">
      <c r="A72" s="2"/>
      <c r="B72" s="2"/>
      <c r="C72" s="2"/>
      <c r="D72" s="2"/>
      <c r="E72" s="2"/>
      <c r="F72" s="2"/>
      <c r="G72" s="46" t="s">
        <v>31</v>
      </c>
      <c r="H72" s="47">
        <f t="shared" ref="H72:I72" si="20">H70-H71</f>
        <v>0</v>
      </c>
      <c r="I72" s="47">
        <f t="shared" si="20"/>
        <v>0</v>
      </c>
      <c r="J72" s="48" t="s">
        <v>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</sheetData>
  <mergeCells count="24">
    <mergeCell ref="E14:E16"/>
    <mergeCell ref="F16:G16"/>
    <mergeCell ref="B1:I2"/>
    <mergeCell ref="J1:K2"/>
    <mergeCell ref="J3:K4"/>
    <mergeCell ref="B3:I4"/>
    <mergeCell ref="D5:K5"/>
    <mergeCell ref="E9:E13"/>
    <mergeCell ref="E17:E19"/>
    <mergeCell ref="D7:D20"/>
    <mergeCell ref="C41:G41"/>
    <mergeCell ref="E39:G39"/>
    <mergeCell ref="D24:D25"/>
    <mergeCell ref="F19:G19"/>
    <mergeCell ref="E20:G20"/>
    <mergeCell ref="B22:K22"/>
    <mergeCell ref="E25:G25"/>
    <mergeCell ref="D40:G40"/>
    <mergeCell ref="D26:D39"/>
    <mergeCell ref="C24:C40"/>
    <mergeCell ref="B24:B41"/>
    <mergeCell ref="F8:G8"/>
    <mergeCell ref="F13:G13"/>
    <mergeCell ref="E7:E8"/>
  </mergeCells>
  <phoneticPr fontId="5" type="noConversion"/>
  <pageMargins left="0.74805557727813721" right="0.74805557727813721" top="0.98430556058883667" bottom="0.98430556058883667" header="0.51152777671813965" footer="0.5115277767181396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Kimgeonwoo</dc:creator>
  <cp:lastModifiedBy>Kimgeonwoo</cp:lastModifiedBy>
  <cp:revision>3</cp:revision>
  <dcterms:created xsi:type="dcterms:W3CDTF">2022-08-28T10:58:38Z</dcterms:created>
  <dcterms:modified xsi:type="dcterms:W3CDTF">2022-10-31T13:39:27Z</dcterms:modified>
  <cp:version>1100.0100.01</cp:version>
</cp:coreProperties>
</file>