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최현진\Desktop\"/>
    </mc:Choice>
  </mc:AlternateContent>
  <xr:revisionPtr revIDLastSave="0" documentId="13_ncr:1_{B3545687-DF73-4D5D-8DB5-FA81808CF9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기층 기구" sheetId="1" r:id="rId1"/>
    <sheet name="중앙회계 지원 대상 기구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5" i="1"/>
  <c r="J9" i="1"/>
  <c r="H10" i="1"/>
  <c r="J15" i="1"/>
  <c r="I10" i="1" l="1"/>
  <c r="I6" i="1"/>
  <c r="I33" i="1" s="1"/>
  <c r="H16" i="1"/>
  <c r="H17" i="1" s="1"/>
  <c r="H18" i="1" s="1"/>
  <c r="I16" i="1"/>
  <c r="J16" i="1" s="1"/>
  <c r="I85" i="2"/>
  <c r="J85" i="2" s="1"/>
  <c r="H85" i="2"/>
  <c r="I80" i="2"/>
  <c r="J80" i="2" s="1"/>
  <c r="H80" i="2"/>
  <c r="H79" i="2"/>
  <c r="H81" i="2" s="1"/>
  <c r="I75" i="2"/>
  <c r="J75" i="2" s="1"/>
  <c r="H75" i="2"/>
  <c r="H74" i="2"/>
  <c r="H76" i="2" s="1"/>
  <c r="I67" i="2"/>
  <c r="J67" i="2" s="1"/>
  <c r="J59" i="2"/>
  <c r="I59" i="2"/>
  <c r="H59" i="2"/>
  <c r="H67" i="2" s="1"/>
  <c r="J58" i="2"/>
  <c r="I58" i="2"/>
  <c r="H58" i="2"/>
  <c r="J57" i="2"/>
  <c r="I56" i="2"/>
  <c r="J56" i="2" s="1"/>
  <c r="H56" i="2"/>
  <c r="I55" i="2"/>
  <c r="J55" i="2" s="1"/>
  <c r="H55" i="2"/>
  <c r="J54" i="2"/>
  <c r="J53" i="2"/>
  <c r="J52" i="2"/>
  <c r="J51" i="2"/>
  <c r="I49" i="2"/>
  <c r="J49" i="2" s="1"/>
  <c r="H49" i="2"/>
  <c r="H50" i="2" s="1"/>
  <c r="J48" i="2"/>
  <c r="J47" i="2"/>
  <c r="J46" i="2"/>
  <c r="J45" i="2"/>
  <c r="J44" i="2"/>
  <c r="I44" i="2"/>
  <c r="H44" i="2"/>
  <c r="J42" i="2"/>
  <c r="I41" i="2"/>
  <c r="J41" i="2" s="1"/>
  <c r="H41" i="2"/>
  <c r="I40" i="2"/>
  <c r="J40" i="2" s="1"/>
  <c r="H40" i="2"/>
  <c r="J39" i="2"/>
  <c r="J38" i="2"/>
  <c r="J37" i="2"/>
  <c r="J36" i="2"/>
  <c r="I36" i="2"/>
  <c r="H36" i="2"/>
  <c r="J35" i="2"/>
  <c r="J34" i="2"/>
  <c r="J33" i="2"/>
  <c r="I32" i="2"/>
  <c r="H32" i="2"/>
  <c r="H60" i="2" s="1"/>
  <c r="J31" i="2"/>
  <c r="I31" i="2"/>
  <c r="J30" i="2"/>
  <c r="I29" i="2"/>
  <c r="J29" i="2" s="1"/>
  <c r="H29" i="2"/>
  <c r="J28" i="2"/>
  <c r="J27" i="2"/>
  <c r="I22" i="2"/>
  <c r="J22" i="2" s="1"/>
  <c r="H22" i="2"/>
  <c r="H23" i="2" s="1"/>
  <c r="H66" i="2" s="1"/>
  <c r="H68" i="2" s="1"/>
  <c r="J21" i="2"/>
  <c r="J20" i="2"/>
  <c r="J19" i="2"/>
  <c r="I18" i="2"/>
  <c r="I79" i="2" s="1"/>
  <c r="H18" i="2"/>
  <c r="J17" i="2"/>
  <c r="J16" i="2"/>
  <c r="J15" i="2"/>
  <c r="J14" i="2"/>
  <c r="J13" i="2"/>
  <c r="I12" i="2"/>
  <c r="I74" i="2" s="1"/>
  <c r="H12" i="2"/>
  <c r="J11" i="2"/>
  <c r="J10" i="2"/>
  <c r="J9" i="2"/>
  <c r="J8" i="2"/>
  <c r="J7" i="2"/>
  <c r="J6" i="2"/>
  <c r="J5" i="2"/>
  <c r="I44" i="1"/>
  <c r="H44" i="1"/>
  <c r="I39" i="1"/>
  <c r="H39" i="1"/>
  <c r="I34" i="1"/>
  <c r="H34" i="1"/>
  <c r="H43" i="1"/>
  <c r="I38" i="1"/>
  <c r="H38" i="1"/>
  <c r="H33" i="1"/>
  <c r="I43" i="1" l="1"/>
  <c r="I45" i="1" s="1"/>
  <c r="I11" i="1"/>
  <c r="I25" i="1" s="1"/>
  <c r="I17" i="1"/>
  <c r="H26" i="1"/>
  <c r="H35" i="1"/>
  <c r="J6" i="1"/>
  <c r="J8" i="1"/>
  <c r="H11" i="1"/>
  <c r="H25" i="1" s="1"/>
  <c r="J39" i="1"/>
  <c r="J44" i="1"/>
  <c r="H45" i="1"/>
  <c r="H40" i="1"/>
  <c r="J33" i="1"/>
  <c r="I35" i="1"/>
  <c r="J38" i="1"/>
  <c r="I40" i="1"/>
  <c r="I76" i="2"/>
  <c r="J76" i="2" s="1"/>
  <c r="J74" i="2"/>
  <c r="I81" i="2"/>
  <c r="J79" i="2"/>
  <c r="J12" i="2"/>
  <c r="J18" i="2"/>
  <c r="I23" i="2"/>
  <c r="I50" i="2"/>
  <c r="J50" i="2" s="1"/>
  <c r="H84" i="2"/>
  <c r="H86" i="2" s="1"/>
  <c r="J34" i="1"/>
  <c r="I84" i="2"/>
  <c r="J32" i="2"/>
  <c r="J10" i="1"/>
  <c r="J43" i="1" l="1"/>
  <c r="J25" i="1"/>
  <c r="J17" i="1"/>
  <c r="I18" i="1"/>
  <c r="J18" i="1" s="1"/>
  <c r="H27" i="1"/>
  <c r="J11" i="1"/>
  <c r="J35" i="1"/>
  <c r="J40" i="1"/>
  <c r="J45" i="1"/>
  <c r="I60" i="2"/>
  <c r="J60" i="2" s="1"/>
  <c r="I66" i="2"/>
  <c r="J23" i="2"/>
  <c r="I86" i="2"/>
  <c r="J84" i="2"/>
  <c r="I26" i="1" l="1"/>
  <c r="J26" i="1" s="1"/>
  <c r="I68" i="2"/>
  <c r="J68" i="2" s="1"/>
  <c r="J66" i="2"/>
  <c r="I27" i="1" l="1"/>
  <c r="J27" i="1" s="1"/>
</calcChain>
</file>

<file path=xl/sharedStrings.xml><?xml version="1.0" encoding="utf-8"?>
<sst xmlns="http://schemas.openxmlformats.org/spreadsheetml/2006/main" count="247" uniqueCount="92">
  <si>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</si>
  <si>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</si>
  <si>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</si>
  <si>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</si>
  <si>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</si>
  <si>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</si>
  <si>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</si>
  <si>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</si>
  <si>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</si>
  <si>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바이오및뇌공학과 학생회</t>
  </si>
  <si>
    <t>학생</t>
  </si>
  <si>
    <t>AA</t>
  </si>
  <si>
    <t>AB</t>
  </si>
  <si>
    <t>AC</t>
  </si>
  <si>
    <t>-</t>
  </si>
  <si>
    <t>AD</t>
  </si>
  <si>
    <t>격려금</t>
  </si>
  <si>
    <t>예금결산이자</t>
  </si>
  <si>
    <t>계</t>
  </si>
  <si>
    <t>본회계</t>
  </si>
  <si>
    <t>BA</t>
  </si>
  <si>
    <t>자치</t>
  </si>
  <si>
    <t>CA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</si>
  <si>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</si>
  <si>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</si>
  <si>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</si>
  <si>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</si>
  <si>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</si>
  <si>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</si>
  <si>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</si>
  <si>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A1</t>
  </si>
  <si>
    <t>A2</t>
  </si>
  <si>
    <t>합계</t>
  </si>
  <si>
    <t>B1</t>
  </si>
  <si>
    <t>C1</t>
  </si>
  <si>
    <t>C2</t>
  </si>
  <si>
    <t>D1</t>
  </si>
  <si>
    <t>D2</t>
  </si>
  <si>
    <t>E1</t>
  </si>
  <si>
    <t>E2</t>
  </si>
  <si>
    <t>F1</t>
  </si>
  <si>
    <t>F2</t>
  </si>
  <si>
    <t>F3</t>
  </si>
  <si>
    <t>F4</t>
  </si>
  <si>
    <t>전체 대항목 총계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</si>
  <si>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</si>
  <si>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</si>
  <si>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</si>
  <si>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</si>
  <si>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</si>
  <si>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</si>
  <si>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</si>
  <si>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</si>
  <si>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</si>
  <si>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학교 지원금</t>
  </si>
  <si>
    <t>광고 수익금</t>
  </si>
  <si>
    <t>자치 이월금</t>
  </si>
  <si>
    <t>단체장</t>
  </si>
  <si>
    <t>예시) 회의비</t>
  </si>
  <si>
    <t>회의비</t>
  </si>
  <si>
    <t>*재정의 출처에 따른 사업 수혜 대상자(Ex. 학생회비/과비 납부자) 필수 기입</t>
  </si>
  <si>
    <t>회의 출장비</t>
  </si>
  <si>
    <t>부서1</t>
  </si>
  <si>
    <t>예시) 개별연구 교류행사</t>
  </si>
  <si>
    <t>예시) 피자</t>
  </si>
  <si>
    <t>예시) 추첨상품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</si>
  <si>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</si>
  <si>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</si>
  <si>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</si>
  <si>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</si>
  <si>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</si>
  <si>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</si>
  <si>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D3</t>
  </si>
  <si>
    <t>부서2</t>
  </si>
  <si>
    <t>사업명1</t>
  </si>
  <si>
    <t>세부항목1</t>
  </si>
  <si>
    <t>예시) 사업수혜자: 과비 납부자</t>
  </si>
  <si>
    <t>세부항목1 예비비</t>
  </si>
  <si>
    <t>※ 예비비는 세부항목의 10% 이하</t>
  </si>
  <si>
    <t>사업명2</t>
  </si>
  <si>
    <t>예시) 사업수혜자: 학생회비 납부자</t>
  </si>
  <si>
    <t>세부항목2</t>
  </si>
  <si>
    <t>세부항목2 예비비</t>
  </si>
  <si>
    <t>부서3</t>
  </si>
  <si>
    <t>G1</t>
  </si>
  <si>
    <t>G2</t>
  </si>
  <si>
    <t>G3</t>
  </si>
  <si>
    <t>G4</t>
  </si>
  <si>
    <t>부서4</t>
  </si>
  <si>
    <t>H1</t>
  </si>
  <si>
    <t>본회계</t>
    <phoneticPr fontId="5" type="noConversion"/>
  </si>
  <si>
    <t>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</si>
</sst>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0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i/>
      <sz val="10"/>
      <color rgb="FFB7B7B7"/>
      <name val="Arial"/>
    </font>
    <font>
      <sz val="8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0" fontId="2" fillId="0" borderId="5" xfId="0" applyFont="1" applyBorder="1"/>
    <xf numFmtId="0" fontId="0" fillId="0" borderId="5" xfId="0" applyBorder="1" applyAlignment="1">
      <alignment horizontal="left" vertical="center"/>
    </xf>
    <xf numFmtId="177" fontId="1" fillId="3" borderId="5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8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 wrapText="1"/>
    </xf>
    <xf numFmtId="176" fontId="0" fillId="2" borderId="9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10" fontId="0" fillId="8" borderId="5" xfId="0" applyNumberForma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76" fontId="9" fillId="0" borderId="5" xfId="0" quotePrefix="1" applyNumberFormat="1" applyFont="1" applyBorder="1" applyAlignment="1">
      <alignment horizontal="center" vertical="center" wrapText="1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9" xfId="0" quotePrefix="1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8" fillId="0" borderId="6" xfId="0" quotePrefix="1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8" fillId="0" borderId="6" xfId="0" quotePrefix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2" xfId="0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Border="1" applyAlignment="1">
      <alignment horizontal="center" vertical="center" wrapText="1"/>
    </xf>
    <xf numFmtId="176" fontId="8" fillId="0" borderId="5" xfId="0" quotePrefix="1" applyNumberFormat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696"/>
  <sheetViews>
    <sheetView tabSelected="1" zoomScale="74" workbookViewId="0">
      <selection activeCell="I10" sqref="I10"/>
    </sheetView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22.33203125" customWidth="1"/>
    <col min="9" max="9" width="13.21875" customWidth="1"/>
    <col min="10" max="10" width="13.109375" customWidth="1"/>
    <col min="11" max="11" width="33.77734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97" t="s">
        <v>0</v>
      </c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70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77" t="s">
        <v>9</v>
      </c>
      <c r="E5" s="77" t="s">
        <v>10</v>
      </c>
      <c r="F5" s="107" t="s">
        <v>91</v>
      </c>
      <c r="G5" s="70"/>
      <c r="H5" s="71" t="s">
        <v>91</v>
      </c>
      <c r="I5" s="106" t="s">
        <v>91</v>
      </c>
      <c r="J5" s="10" t="str">
        <f t="shared" ref="J5:J11" si="0">IFERROR(I5/H5,"-%")</f>
        <v>-%</v>
      </c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78"/>
      <c r="E6" s="79"/>
      <c r="F6" s="94" t="s">
        <v>18</v>
      </c>
      <c r="G6" s="93"/>
      <c r="H6" s="11">
        <v>0</v>
      </c>
      <c r="I6" s="12">
        <f>SUM(I5:I5)</f>
        <v>0</v>
      </c>
      <c r="J6" s="13" t="str">
        <f t="shared" si="0"/>
        <v>-%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78"/>
      <c r="E7" s="109" t="s">
        <v>90</v>
      </c>
      <c r="F7" s="107" t="s">
        <v>91</v>
      </c>
      <c r="G7" s="70"/>
      <c r="H7" s="71" t="s">
        <v>91</v>
      </c>
      <c r="I7" s="106" t="s">
        <v>91</v>
      </c>
      <c r="J7" s="10" t="str">
        <f t="shared" ref="J7" si="1">IFERROR(I7/H7,"-%")</f>
        <v>-%</v>
      </c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78"/>
      <c r="E8" s="108"/>
      <c r="F8" s="94" t="s">
        <v>18</v>
      </c>
      <c r="G8" s="93"/>
      <c r="H8" s="11">
        <v>0</v>
      </c>
      <c r="I8" s="11">
        <v>0</v>
      </c>
      <c r="J8" s="13" t="str">
        <f t="shared" si="0"/>
        <v>-%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78"/>
      <c r="E9" s="77" t="s">
        <v>21</v>
      </c>
      <c r="F9" s="110" t="s">
        <v>91</v>
      </c>
      <c r="G9" s="69"/>
      <c r="H9" s="8" t="s">
        <v>14</v>
      </c>
      <c r="I9" s="106" t="s">
        <v>91</v>
      </c>
      <c r="J9" s="10" t="str">
        <f t="shared" si="0"/>
        <v>-%</v>
      </c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2" x14ac:dyDescent="0.25">
      <c r="A10" s="1"/>
      <c r="B10" s="1"/>
      <c r="C10" s="2"/>
      <c r="D10" s="78"/>
      <c r="E10" s="79"/>
      <c r="F10" s="94" t="s">
        <v>18</v>
      </c>
      <c r="G10" s="93"/>
      <c r="H10" s="11">
        <f>SUM(H9)</f>
        <v>0</v>
      </c>
      <c r="I10" s="11">
        <f>SUM(I9:I9)</f>
        <v>0</v>
      </c>
      <c r="J10" s="13" t="str">
        <f t="shared" si="0"/>
        <v>-%</v>
      </c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2" x14ac:dyDescent="0.25">
      <c r="A11" s="1"/>
      <c r="B11" s="1"/>
      <c r="C11" s="2"/>
      <c r="D11" s="79"/>
      <c r="E11" s="95" t="s">
        <v>23</v>
      </c>
      <c r="F11" s="92"/>
      <c r="G11" s="93"/>
      <c r="H11" s="15">
        <f>SUM(H6,H8,H10)</f>
        <v>0</v>
      </c>
      <c r="I11" s="16">
        <f>SUM(I6,I8,I10)</f>
        <v>0</v>
      </c>
      <c r="J11" s="17" t="str">
        <f t="shared" si="0"/>
        <v>-%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2" x14ac:dyDescent="0.25">
      <c r="A12" s="1"/>
      <c r="B12" s="1"/>
      <c r="C12" s="1"/>
      <c r="D12" s="1"/>
      <c r="E12" s="1"/>
      <c r="F12" s="1"/>
      <c r="G12" s="1"/>
      <c r="H12" s="19"/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2" x14ac:dyDescent="0.25">
      <c r="A13" s="1"/>
      <c r="B13" s="96" t="s">
        <v>24</v>
      </c>
      <c r="C13" s="92"/>
      <c r="D13" s="92"/>
      <c r="E13" s="92"/>
      <c r="F13" s="92"/>
      <c r="G13" s="92"/>
      <c r="H13" s="92"/>
      <c r="I13" s="92"/>
      <c r="J13" s="92"/>
      <c r="K13" s="9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2" x14ac:dyDescent="0.25">
      <c r="A14" s="1"/>
      <c r="B14" s="21" t="s">
        <v>1</v>
      </c>
      <c r="C14" s="22" t="s">
        <v>25</v>
      </c>
      <c r="D14" s="22" t="s">
        <v>26</v>
      </c>
      <c r="E14" s="22" t="s">
        <v>2</v>
      </c>
      <c r="F14" s="22" t="s">
        <v>27</v>
      </c>
      <c r="G14" s="23" t="s">
        <v>4</v>
      </c>
      <c r="H14" s="23" t="s">
        <v>5</v>
      </c>
      <c r="I14" s="23" t="s">
        <v>28</v>
      </c>
      <c r="J14" s="24" t="s">
        <v>7</v>
      </c>
      <c r="K14" s="25" t="s">
        <v>29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2" x14ac:dyDescent="0.25">
      <c r="A15" s="1"/>
      <c r="B15" s="74" t="s">
        <v>9</v>
      </c>
      <c r="C15" s="82" t="s">
        <v>91</v>
      </c>
      <c r="D15" s="80" t="s">
        <v>91</v>
      </c>
      <c r="E15" s="73" t="s">
        <v>91</v>
      </c>
      <c r="F15" s="73" t="s">
        <v>91</v>
      </c>
      <c r="G15" s="26"/>
      <c r="H15" s="72" t="s">
        <v>91</v>
      </c>
      <c r="I15" s="73" t="s">
        <v>91</v>
      </c>
      <c r="J15" s="13" t="str">
        <f t="shared" ref="J15:J18" si="2">IFERROR(I15/H15,"-%")</f>
        <v>-%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2" x14ac:dyDescent="0.25">
      <c r="A16" s="1"/>
      <c r="B16" s="75"/>
      <c r="C16" s="83"/>
      <c r="D16" s="81"/>
      <c r="E16" s="85" t="s">
        <v>18</v>
      </c>
      <c r="F16" s="86"/>
      <c r="G16" s="87"/>
      <c r="H16" s="27">
        <f>SUM(H15:H15)</f>
        <v>0</v>
      </c>
      <c r="I16" s="27">
        <f>SUM(I15:I15)</f>
        <v>0</v>
      </c>
      <c r="J16" s="13" t="str">
        <f t="shared" si="2"/>
        <v>-%</v>
      </c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2" x14ac:dyDescent="0.25">
      <c r="A17" s="1"/>
      <c r="B17" s="75"/>
      <c r="C17" s="84"/>
      <c r="D17" s="88" t="s">
        <v>32</v>
      </c>
      <c r="E17" s="89"/>
      <c r="F17" s="89"/>
      <c r="G17" s="90"/>
      <c r="H17" s="29">
        <f>SUM(H16)</f>
        <v>0</v>
      </c>
      <c r="I17" s="29">
        <f>SUM(I16)</f>
        <v>0</v>
      </c>
      <c r="J17" s="30" t="str">
        <f t="shared" si="2"/>
        <v>-%</v>
      </c>
      <c r="K17" s="3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2" x14ac:dyDescent="0.25">
      <c r="A18" s="1"/>
      <c r="B18" s="76"/>
      <c r="C18" s="91" t="s">
        <v>23</v>
      </c>
      <c r="D18" s="92"/>
      <c r="E18" s="92"/>
      <c r="F18" s="92"/>
      <c r="G18" s="93"/>
      <c r="H18" s="42">
        <f xml:space="preserve"> SUM(H17)</f>
        <v>0</v>
      </c>
      <c r="I18" s="42">
        <f xml:space="preserve"> SUM(I17)</f>
        <v>0</v>
      </c>
      <c r="J18" s="17" t="str">
        <f t="shared" si="2"/>
        <v>-%</v>
      </c>
      <c r="K18" s="4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 x14ac:dyDescent="0.25">
      <c r="A24" s="1"/>
      <c r="B24" s="1"/>
      <c r="C24" s="1"/>
      <c r="D24" s="1"/>
      <c r="E24" s="1"/>
      <c r="F24" s="1"/>
      <c r="G24" s="7" t="s">
        <v>23</v>
      </c>
      <c r="H24" s="44" t="s">
        <v>45</v>
      </c>
      <c r="I24" s="45" t="s">
        <v>46</v>
      </c>
      <c r="J24" s="46" t="s">
        <v>47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 x14ac:dyDescent="0.25">
      <c r="A25" s="1"/>
      <c r="B25" s="1"/>
      <c r="C25" s="1"/>
      <c r="D25" s="1"/>
      <c r="E25" s="1"/>
      <c r="F25" s="38"/>
      <c r="G25" s="47" t="s">
        <v>0</v>
      </c>
      <c r="H25" s="8">
        <f>H11</f>
        <v>0</v>
      </c>
      <c r="I25" s="8">
        <f>I11</f>
        <v>0</v>
      </c>
      <c r="J25" s="10" t="str">
        <f t="shared" ref="J25:J27" si="3">IFERROR(I25/H25,"-%")</f>
        <v>-%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 x14ac:dyDescent="0.25">
      <c r="A26" s="1"/>
      <c r="B26" s="1"/>
      <c r="C26" s="1"/>
      <c r="D26" s="1"/>
      <c r="E26" s="1"/>
      <c r="F26" s="38"/>
      <c r="G26" s="47" t="s">
        <v>24</v>
      </c>
      <c r="H26" s="8">
        <f t="shared" ref="H26:I26" si="4">H18</f>
        <v>0</v>
      </c>
      <c r="I26" s="8">
        <f t="shared" si="4"/>
        <v>0</v>
      </c>
      <c r="J26" s="10" t="str">
        <f t="shared" si="3"/>
        <v>-%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 x14ac:dyDescent="0.25">
      <c r="A27" s="1"/>
      <c r="B27" s="1"/>
      <c r="C27" s="1"/>
      <c r="D27" s="1"/>
      <c r="E27" s="1"/>
      <c r="F27" s="38"/>
      <c r="G27" s="48" t="s">
        <v>48</v>
      </c>
      <c r="H27" s="49">
        <f t="shared" ref="H27:I27" si="5">H25-H26</f>
        <v>0</v>
      </c>
      <c r="I27" s="49">
        <f t="shared" si="5"/>
        <v>0</v>
      </c>
      <c r="J27" s="50" t="str">
        <f t="shared" si="3"/>
        <v>-%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1"/>
      <c r="C28" s="1"/>
      <c r="D28" s="1"/>
      <c r="E28" s="1"/>
      <c r="F28" s="38"/>
      <c r="G28" s="38"/>
      <c r="H28" s="38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1"/>
      <c r="C32" s="1"/>
      <c r="D32" s="1"/>
      <c r="E32" s="1"/>
      <c r="F32" s="1"/>
      <c r="G32" s="7" t="s">
        <v>10</v>
      </c>
      <c r="H32" s="44" t="s">
        <v>45</v>
      </c>
      <c r="I32" s="45" t="s">
        <v>46</v>
      </c>
      <c r="J32" s="46" t="s">
        <v>47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1"/>
      <c r="C33" s="1"/>
      <c r="D33" s="1"/>
      <c r="E33" s="1"/>
      <c r="F33" s="1"/>
      <c r="G33" s="47" t="s">
        <v>0</v>
      </c>
      <c r="H33" s="8">
        <f>H6</f>
        <v>0</v>
      </c>
      <c r="I33" s="8">
        <f>I6</f>
        <v>0</v>
      </c>
      <c r="J33" s="51" t="str">
        <f t="shared" ref="J33:J34" si="6">IFERROR(I33/H33,"-%")</f>
        <v>-%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1"/>
      <c r="C34" s="1"/>
      <c r="D34" s="1"/>
      <c r="E34" s="1"/>
      <c r="F34" s="1"/>
      <c r="G34" s="47" t="s">
        <v>24</v>
      </c>
      <c r="H34" s="8">
        <f>SUMIF(E13:E18, "학생", H13:H18)</f>
        <v>0</v>
      </c>
      <c r="I34" s="8">
        <f>SUMIF(E13:E18, "학생", I13:I18)</f>
        <v>0</v>
      </c>
      <c r="J34" s="51" t="str">
        <f t="shared" si="6"/>
        <v>-%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1"/>
      <c r="C35" s="1"/>
      <c r="D35" s="1"/>
      <c r="E35" s="1"/>
      <c r="F35" s="1"/>
      <c r="G35" s="48" t="s">
        <v>48</v>
      </c>
      <c r="H35" s="49">
        <f t="shared" ref="H35:I35" si="7">H33-H34</f>
        <v>0</v>
      </c>
      <c r="I35" s="49">
        <f t="shared" si="7"/>
        <v>0</v>
      </c>
      <c r="J35" s="52" t="str">
        <f>IFERROR(I35/H35, "%")</f>
        <v>%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1"/>
      <c r="C37" s="1"/>
      <c r="D37" s="1"/>
      <c r="E37" s="1"/>
      <c r="F37" s="1"/>
      <c r="G37" s="7" t="s">
        <v>19</v>
      </c>
      <c r="H37" s="44" t="s">
        <v>45</v>
      </c>
      <c r="I37" s="45" t="s">
        <v>46</v>
      </c>
      <c r="J37" s="46" t="s">
        <v>47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1"/>
      <c r="C38" s="1"/>
      <c r="D38" s="1"/>
      <c r="E38" s="1"/>
      <c r="F38" s="1"/>
      <c r="G38" s="47" t="s">
        <v>0</v>
      </c>
      <c r="H38" s="8">
        <f>H8</f>
        <v>0</v>
      </c>
      <c r="I38" s="8">
        <f>I8</f>
        <v>0</v>
      </c>
      <c r="J38" s="10" t="str">
        <f t="shared" ref="J38:J40" si="8">IFERROR(I38/H38,"-%")</f>
        <v>-%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1"/>
      <c r="C39" s="1"/>
      <c r="D39" s="1"/>
      <c r="E39" s="1"/>
      <c r="F39" s="1"/>
      <c r="G39" s="47" t="s">
        <v>24</v>
      </c>
      <c r="H39" s="8">
        <f>SUMIF(E13:E18, "본회계", H13:H18)</f>
        <v>0</v>
      </c>
      <c r="I39" s="8">
        <f>SUMIF(E13:E18, "본회계", I13:I18)</f>
        <v>0</v>
      </c>
      <c r="J39" s="10" t="str">
        <f t="shared" si="8"/>
        <v>-%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1"/>
      <c r="C40" s="1"/>
      <c r="D40" s="1"/>
      <c r="E40" s="1"/>
      <c r="F40" s="1"/>
      <c r="G40" s="48" t="s">
        <v>48</v>
      </c>
      <c r="H40" s="49">
        <f t="shared" ref="H40:I40" si="9">H38-H39</f>
        <v>0</v>
      </c>
      <c r="I40" s="49">
        <f t="shared" si="9"/>
        <v>0</v>
      </c>
      <c r="J40" s="50" t="str">
        <f t="shared" si="8"/>
        <v>-%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1"/>
      <c r="C42" s="1"/>
      <c r="D42" s="1"/>
      <c r="E42" s="1"/>
      <c r="F42" s="1"/>
      <c r="G42" s="7" t="s">
        <v>21</v>
      </c>
      <c r="H42" s="44" t="s">
        <v>45</v>
      </c>
      <c r="I42" s="45" t="s">
        <v>46</v>
      </c>
      <c r="J42" s="46" t="s">
        <v>47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1"/>
      <c r="C43" s="1"/>
      <c r="D43" s="1"/>
      <c r="E43" s="1"/>
      <c r="F43" s="1"/>
      <c r="G43" s="47" t="s">
        <v>0</v>
      </c>
      <c r="H43" s="8">
        <f>H10</f>
        <v>0</v>
      </c>
      <c r="I43" s="8">
        <f>I10</f>
        <v>0</v>
      </c>
      <c r="J43" s="10" t="str">
        <f t="shared" ref="J43:J45" si="10">IFERROR(I43/H43,"-%")</f>
        <v>-%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1"/>
      <c r="C44" s="1"/>
      <c r="D44" s="1"/>
      <c r="E44" s="1"/>
      <c r="F44" s="1"/>
      <c r="G44" s="47" t="s">
        <v>24</v>
      </c>
      <c r="H44" s="8">
        <f>SUMIF(E13:E18, "자치", H13:H18)</f>
        <v>0</v>
      </c>
      <c r="I44" s="8">
        <f>SUMIF(E13:E18, "자치", I13:I18)</f>
        <v>0</v>
      </c>
      <c r="J44" s="7" t="str">
        <f t="shared" si="10"/>
        <v>-%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1"/>
      <c r="B45" s="1"/>
      <c r="C45" s="1"/>
      <c r="D45" s="1"/>
      <c r="E45" s="1"/>
      <c r="F45" s="1"/>
      <c r="G45" s="48" t="s">
        <v>48</v>
      </c>
      <c r="H45" s="49">
        <f t="shared" ref="H45:I45" si="11">H43-H44</f>
        <v>0</v>
      </c>
      <c r="I45" s="49">
        <f t="shared" si="11"/>
        <v>0</v>
      </c>
      <c r="J45" s="50" t="str">
        <f t="shared" si="10"/>
        <v>-%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</sheetData>
  <mergeCells count="16">
    <mergeCell ref="D3:K3"/>
    <mergeCell ref="F6:G6"/>
    <mergeCell ref="F8:G8"/>
    <mergeCell ref="E9:E10"/>
    <mergeCell ref="E7:E8"/>
    <mergeCell ref="B15:B18"/>
    <mergeCell ref="D5:D11"/>
    <mergeCell ref="E5:E6"/>
    <mergeCell ref="D15:D16"/>
    <mergeCell ref="C15:C17"/>
    <mergeCell ref="E16:G16"/>
    <mergeCell ref="D17:G17"/>
    <mergeCell ref="C18:G18"/>
    <mergeCell ref="F10:G10"/>
    <mergeCell ref="E11:G11"/>
    <mergeCell ref="B13:K13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1" width="13.109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97" t="s">
        <v>0</v>
      </c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77" t="s">
        <v>1</v>
      </c>
      <c r="E5" s="77" t="s">
        <v>10</v>
      </c>
      <c r="F5" s="53" t="s">
        <v>49</v>
      </c>
      <c r="G5" s="54" t="s">
        <v>11</v>
      </c>
      <c r="H5" s="55">
        <v>396000</v>
      </c>
      <c r="I5" s="56">
        <v>550000</v>
      </c>
      <c r="J5" s="57">
        <f>I5/H5</f>
        <v>1.3888888888888888</v>
      </c>
      <c r="K5" s="54" t="s">
        <v>50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75"/>
      <c r="E6" s="75"/>
      <c r="F6" s="6" t="s">
        <v>51</v>
      </c>
      <c r="G6" s="7" t="s">
        <v>11</v>
      </c>
      <c r="H6" s="8"/>
      <c r="I6" s="9"/>
      <c r="J6" s="10" t="str">
        <f t="shared" ref="J6:J23" si="0">IFERROR(I6/H6,"-%")</f>
        <v>-%</v>
      </c>
      <c r="K6" s="7" t="s">
        <v>52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75"/>
      <c r="E7" s="75"/>
      <c r="F7" s="6" t="s">
        <v>53</v>
      </c>
      <c r="G7" s="7" t="s">
        <v>12</v>
      </c>
      <c r="H7" s="8"/>
      <c r="I7" s="9"/>
      <c r="J7" s="10" t="str">
        <f t="shared" si="0"/>
        <v>-%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75"/>
      <c r="E8" s="75"/>
      <c r="F8" s="6" t="s">
        <v>16</v>
      </c>
      <c r="G8" s="7" t="s">
        <v>13</v>
      </c>
      <c r="H8" s="8">
        <v>0</v>
      </c>
      <c r="I8" s="9"/>
      <c r="J8" s="10" t="str">
        <f t="shared" si="0"/>
        <v>-%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75"/>
      <c r="E9" s="75"/>
      <c r="F9" s="6" t="s">
        <v>17</v>
      </c>
      <c r="G9" s="7" t="s">
        <v>15</v>
      </c>
      <c r="H9" s="8"/>
      <c r="I9" s="9"/>
      <c r="J9" s="10" t="str">
        <f t="shared" si="0"/>
        <v>-%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75"/>
      <c r="E10" s="75"/>
      <c r="F10" s="6"/>
      <c r="G10" s="7"/>
      <c r="H10" s="8"/>
      <c r="I10" s="9"/>
      <c r="J10" s="10" t="str">
        <f t="shared" si="0"/>
        <v>-%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75"/>
      <c r="E11" s="75"/>
      <c r="F11" s="6"/>
      <c r="G11" s="7"/>
      <c r="H11" s="8"/>
      <c r="I11" s="9"/>
      <c r="J11" s="10" t="str">
        <f t="shared" si="0"/>
        <v>-%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75"/>
      <c r="E12" s="76"/>
      <c r="F12" s="94" t="s">
        <v>18</v>
      </c>
      <c r="G12" s="93"/>
      <c r="H12" s="11">
        <f t="shared" ref="H12:I12" si="1">SUM(H5:H11)</f>
        <v>396000</v>
      </c>
      <c r="I12" s="12">
        <f t="shared" si="1"/>
        <v>550000</v>
      </c>
      <c r="J12" s="13">
        <f t="shared" si="0"/>
        <v>1.3888888888888888</v>
      </c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75"/>
      <c r="E13" s="77" t="s">
        <v>19</v>
      </c>
      <c r="F13" s="53" t="s">
        <v>54</v>
      </c>
      <c r="G13" s="54" t="s">
        <v>20</v>
      </c>
      <c r="H13" s="55">
        <v>1000000</v>
      </c>
      <c r="I13" s="55">
        <v>1000000</v>
      </c>
      <c r="J13" s="10">
        <f t="shared" si="0"/>
        <v>1</v>
      </c>
      <c r="K13" s="54" t="s">
        <v>50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75"/>
      <c r="E14" s="75"/>
      <c r="F14" s="6"/>
      <c r="G14" s="7"/>
      <c r="H14" s="8"/>
      <c r="I14" s="8"/>
      <c r="J14" s="10" t="str">
        <f t="shared" si="0"/>
        <v>-%</v>
      </c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75"/>
      <c r="E15" s="75"/>
      <c r="F15" s="6"/>
      <c r="G15" s="7"/>
      <c r="H15" s="8"/>
      <c r="I15" s="8"/>
      <c r="J15" s="10" t="str">
        <f t="shared" si="0"/>
        <v>-%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2"/>
      <c r="D16" s="75"/>
      <c r="E16" s="75"/>
      <c r="F16" s="6"/>
      <c r="G16" s="7"/>
      <c r="H16" s="8"/>
      <c r="I16" s="8"/>
      <c r="J16" s="10" t="str">
        <f t="shared" si="0"/>
        <v>-%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2"/>
      <c r="D17" s="75"/>
      <c r="E17" s="75"/>
      <c r="F17" s="6"/>
      <c r="G17" s="7"/>
      <c r="H17" s="8"/>
      <c r="I17" s="8"/>
      <c r="J17" s="10" t="str">
        <f t="shared" si="0"/>
        <v>-%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1"/>
      <c r="C18" s="2"/>
      <c r="D18" s="75"/>
      <c r="E18" s="76"/>
      <c r="F18" s="94" t="s">
        <v>18</v>
      </c>
      <c r="G18" s="93"/>
      <c r="H18" s="11">
        <f t="shared" ref="H18:I18" si="2">SUM(H13:H17)</f>
        <v>1000000</v>
      </c>
      <c r="I18" s="11">
        <f t="shared" si="2"/>
        <v>1000000</v>
      </c>
      <c r="J18" s="13">
        <f t="shared" si="0"/>
        <v>1</v>
      </c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1"/>
      <c r="C19" s="2"/>
      <c r="D19" s="75"/>
      <c r="E19" s="77" t="s">
        <v>21</v>
      </c>
      <c r="F19" s="53" t="s">
        <v>55</v>
      </c>
      <c r="G19" s="54" t="s">
        <v>22</v>
      </c>
      <c r="H19" s="55">
        <v>1000000</v>
      </c>
      <c r="I19" s="55">
        <v>1000000</v>
      </c>
      <c r="J19" s="10">
        <f t="shared" si="0"/>
        <v>1</v>
      </c>
      <c r="K19" s="54" t="s">
        <v>50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 x14ac:dyDescent="0.25">
      <c r="A20" s="1"/>
      <c r="B20" s="1"/>
      <c r="C20" s="2"/>
      <c r="D20" s="75"/>
      <c r="E20" s="75"/>
      <c r="F20" s="6" t="s">
        <v>56</v>
      </c>
      <c r="G20" s="7"/>
      <c r="H20" s="8"/>
      <c r="I20" s="9"/>
      <c r="J20" s="10" t="str">
        <f t="shared" si="0"/>
        <v>-%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 x14ac:dyDescent="0.25">
      <c r="A21" s="1"/>
      <c r="B21" s="1"/>
      <c r="C21" s="2"/>
      <c r="D21" s="75"/>
      <c r="E21" s="75"/>
      <c r="F21" s="6"/>
      <c r="G21" s="7"/>
      <c r="H21" s="8"/>
      <c r="I21" s="9"/>
      <c r="J21" s="10" t="str">
        <f t="shared" si="0"/>
        <v>-%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 x14ac:dyDescent="0.25">
      <c r="A22" s="1"/>
      <c r="B22" s="1"/>
      <c r="C22" s="2"/>
      <c r="D22" s="75"/>
      <c r="E22" s="76"/>
      <c r="F22" s="94" t="s">
        <v>18</v>
      </c>
      <c r="G22" s="93"/>
      <c r="H22" s="11">
        <f t="shared" ref="H22:I22" si="3">SUM(H19:H21)</f>
        <v>1000000</v>
      </c>
      <c r="I22" s="11">
        <f t="shared" si="3"/>
        <v>1000000</v>
      </c>
      <c r="J22" s="13">
        <f t="shared" si="0"/>
        <v>1</v>
      </c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 x14ac:dyDescent="0.25">
      <c r="A23" s="1"/>
      <c r="B23" s="1"/>
      <c r="C23" s="2"/>
      <c r="D23" s="76"/>
      <c r="E23" s="95" t="s">
        <v>23</v>
      </c>
      <c r="F23" s="92"/>
      <c r="G23" s="93"/>
      <c r="H23" s="15">
        <f t="shared" ref="H23:I23" si="4">SUM(H12,H18,H22)</f>
        <v>2396000</v>
      </c>
      <c r="I23" s="16">
        <f t="shared" si="4"/>
        <v>2550000</v>
      </c>
      <c r="J23" s="17">
        <f t="shared" si="0"/>
        <v>1.0642737896494157</v>
      </c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 x14ac:dyDescent="0.25">
      <c r="A24" s="1"/>
      <c r="B24" s="1"/>
      <c r="C24" s="1"/>
      <c r="D24" s="1"/>
      <c r="E24" s="1"/>
      <c r="F24" s="1"/>
      <c r="G24" s="1"/>
      <c r="H24" s="19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 x14ac:dyDescent="0.25">
      <c r="A25" s="1"/>
      <c r="B25" s="96" t="s">
        <v>24</v>
      </c>
      <c r="C25" s="92"/>
      <c r="D25" s="92"/>
      <c r="E25" s="92"/>
      <c r="F25" s="92"/>
      <c r="G25" s="92"/>
      <c r="H25" s="92"/>
      <c r="I25" s="92"/>
      <c r="J25" s="92"/>
      <c r="K25" s="9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 x14ac:dyDescent="0.25">
      <c r="A26" s="1"/>
      <c r="B26" s="21" t="s">
        <v>1</v>
      </c>
      <c r="C26" s="22" t="s">
        <v>25</v>
      </c>
      <c r="D26" s="22" t="s">
        <v>26</v>
      </c>
      <c r="E26" s="22" t="s">
        <v>2</v>
      </c>
      <c r="F26" s="22" t="s">
        <v>27</v>
      </c>
      <c r="G26" s="23" t="s">
        <v>4</v>
      </c>
      <c r="H26" s="23" t="s">
        <v>5</v>
      </c>
      <c r="I26" s="23" t="s">
        <v>28</v>
      </c>
      <c r="J26" s="24" t="s">
        <v>7</v>
      </c>
      <c r="K26" s="25" t="s">
        <v>29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 x14ac:dyDescent="0.25">
      <c r="A27" s="1"/>
      <c r="B27" s="74" t="s">
        <v>1</v>
      </c>
      <c r="C27" s="98" t="s">
        <v>57</v>
      </c>
      <c r="D27" s="98" t="s">
        <v>58</v>
      </c>
      <c r="E27" s="26" t="s">
        <v>10</v>
      </c>
      <c r="F27" s="26" t="s">
        <v>59</v>
      </c>
      <c r="G27" s="26" t="s">
        <v>30</v>
      </c>
      <c r="H27" s="26">
        <v>90000</v>
      </c>
      <c r="I27" s="26">
        <v>105000</v>
      </c>
      <c r="J27" s="10">
        <f t="shared" ref="J27:J42" si="5">IFERROR(I27/H27,"-%")</f>
        <v>1.1666666666666667</v>
      </c>
      <c r="K27" s="33" t="s">
        <v>60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75"/>
      <c r="C28" s="75"/>
      <c r="D28" s="75"/>
      <c r="E28" s="8" t="s">
        <v>10</v>
      </c>
      <c r="F28" s="8" t="s">
        <v>61</v>
      </c>
      <c r="G28" s="8" t="s">
        <v>31</v>
      </c>
      <c r="H28" s="8">
        <v>50000</v>
      </c>
      <c r="I28" s="26">
        <v>50000</v>
      </c>
      <c r="J28" s="10">
        <f t="shared" si="5"/>
        <v>1</v>
      </c>
      <c r="K28" s="5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75"/>
      <c r="C29" s="75"/>
      <c r="D29" s="76"/>
      <c r="E29" s="100" t="s">
        <v>18</v>
      </c>
      <c r="F29" s="101"/>
      <c r="G29" s="101"/>
      <c r="H29" s="11">
        <f t="shared" ref="H29:I29" si="6">SUM(H27:H28)</f>
        <v>140000</v>
      </c>
      <c r="I29" s="27">
        <f t="shared" si="6"/>
        <v>155000</v>
      </c>
      <c r="J29" s="13">
        <f t="shared" si="5"/>
        <v>1.1071428571428572</v>
      </c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75"/>
      <c r="C30" s="75"/>
      <c r="D30" s="98" t="s">
        <v>16</v>
      </c>
      <c r="E30" s="26" t="s">
        <v>10</v>
      </c>
      <c r="F30" s="26" t="s">
        <v>16</v>
      </c>
      <c r="G30" s="26" t="s">
        <v>33</v>
      </c>
      <c r="H30" s="26">
        <v>0</v>
      </c>
      <c r="I30" s="26">
        <v>50000</v>
      </c>
      <c r="J30" s="10" t="str">
        <f t="shared" si="5"/>
        <v>-%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75"/>
      <c r="C31" s="75"/>
      <c r="D31" s="76"/>
      <c r="E31" s="85" t="s">
        <v>18</v>
      </c>
      <c r="F31" s="92"/>
      <c r="G31" s="93"/>
      <c r="H31" s="27">
        <v>0</v>
      </c>
      <c r="I31" s="27">
        <f>SUM(I30)</f>
        <v>50000</v>
      </c>
      <c r="J31" s="13" t="str">
        <f t="shared" si="5"/>
        <v>-%</v>
      </c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75"/>
      <c r="C32" s="76"/>
      <c r="D32" s="88" t="s">
        <v>32</v>
      </c>
      <c r="E32" s="92"/>
      <c r="F32" s="92"/>
      <c r="G32" s="93"/>
      <c r="H32" s="29">
        <f t="shared" ref="H32:I32" si="7">SUM(H29, H31)</f>
        <v>140000</v>
      </c>
      <c r="I32" s="29">
        <f t="shared" si="7"/>
        <v>205000</v>
      </c>
      <c r="J32" s="30">
        <f t="shared" si="5"/>
        <v>1.4642857142857142</v>
      </c>
      <c r="K32" s="3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75"/>
      <c r="C33" s="103" t="s">
        <v>62</v>
      </c>
      <c r="D33" s="105" t="s">
        <v>63</v>
      </c>
      <c r="E33" s="59" t="s">
        <v>10</v>
      </c>
      <c r="F33" s="60" t="s">
        <v>64</v>
      </c>
      <c r="G33" s="60" t="s">
        <v>34</v>
      </c>
      <c r="H33" s="26">
        <v>50000</v>
      </c>
      <c r="I33" s="26">
        <v>16000</v>
      </c>
      <c r="J33" s="10">
        <f t="shared" si="5"/>
        <v>0.32</v>
      </c>
      <c r="K33" s="3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75"/>
      <c r="C34" s="104"/>
      <c r="D34" s="75"/>
      <c r="E34" s="61" t="s">
        <v>10</v>
      </c>
      <c r="F34" s="62" t="s">
        <v>65</v>
      </c>
      <c r="G34" s="62" t="s">
        <v>35</v>
      </c>
      <c r="H34" s="26">
        <v>30000</v>
      </c>
      <c r="I34" s="26">
        <v>150000</v>
      </c>
      <c r="J34" s="10">
        <f t="shared" si="5"/>
        <v>5</v>
      </c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75"/>
      <c r="C35" s="104"/>
      <c r="D35" s="75"/>
      <c r="E35" s="61" t="s">
        <v>10</v>
      </c>
      <c r="F35" s="62" t="s">
        <v>66</v>
      </c>
      <c r="G35" s="62" t="s">
        <v>67</v>
      </c>
      <c r="H35" s="26">
        <v>10000</v>
      </c>
      <c r="I35" s="26">
        <v>100000</v>
      </c>
      <c r="J35" s="10">
        <f t="shared" si="5"/>
        <v>10</v>
      </c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75"/>
      <c r="C36" s="104"/>
      <c r="D36" s="76"/>
      <c r="E36" s="85" t="s">
        <v>18</v>
      </c>
      <c r="F36" s="92"/>
      <c r="G36" s="93"/>
      <c r="H36" s="27">
        <f t="shared" ref="H36:I36" si="8">SUM(H33:H35)</f>
        <v>90000</v>
      </c>
      <c r="I36" s="27">
        <f t="shared" si="8"/>
        <v>266000</v>
      </c>
      <c r="J36" s="13">
        <f t="shared" si="5"/>
        <v>2.9555555555555557</v>
      </c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75"/>
      <c r="C37" s="104"/>
      <c r="D37" s="83" t="s">
        <v>68</v>
      </c>
      <c r="E37" s="59" t="s">
        <v>19</v>
      </c>
      <c r="F37" s="60" t="s">
        <v>69</v>
      </c>
      <c r="G37" s="60" t="s">
        <v>36</v>
      </c>
      <c r="H37" s="63">
        <v>0</v>
      </c>
      <c r="I37" s="63">
        <v>5000</v>
      </c>
      <c r="J37" s="10" t="str">
        <f t="shared" si="5"/>
        <v>-%</v>
      </c>
      <c r="K37" s="6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75"/>
      <c r="C38" s="104"/>
      <c r="D38" s="75"/>
      <c r="E38" s="61" t="s">
        <v>19</v>
      </c>
      <c r="F38" s="62" t="s">
        <v>70</v>
      </c>
      <c r="G38" s="62" t="s">
        <v>37</v>
      </c>
      <c r="H38" s="63">
        <v>50000</v>
      </c>
      <c r="I38" s="63">
        <v>40000</v>
      </c>
      <c r="J38" s="10">
        <f t="shared" si="5"/>
        <v>0.8</v>
      </c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75"/>
      <c r="C39" s="104"/>
      <c r="D39" s="75"/>
      <c r="E39" s="61" t="s">
        <v>19</v>
      </c>
      <c r="F39" s="62" t="s">
        <v>71</v>
      </c>
      <c r="G39" s="62" t="s">
        <v>72</v>
      </c>
      <c r="H39" s="35">
        <v>100000</v>
      </c>
      <c r="I39" s="63">
        <v>100000</v>
      </c>
      <c r="J39" s="10">
        <f t="shared" si="5"/>
        <v>1</v>
      </c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75"/>
      <c r="C40" s="104"/>
      <c r="D40" s="76"/>
      <c r="E40" s="85" t="s">
        <v>18</v>
      </c>
      <c r="F40" s="92"/>
      <c r="G40" s="93"/>
      <c r="H40" s="27">
        <f t="shared" ref="H40:I40" si="9">SUM(H37:H39)</f>
        <v>150000</v>
      </c>
      <c r="I40" s="27">
        <f t="shared" si="9"/>
        <v>145000</v>
      </c>
      <c r="J40" s="13">
        <f t="shared" si="5"/>
        <v>0.96666666666666667</v>
      </c>
      <c r="K40" s="2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1"/>
      <c r="B41" s="75"/>
      <c r="C41" s="104"/>
      <c r="D41" s="88" t="s">
        <v>32</v>
      </c>
      <c r="E41" s="92"/>
      <c r="F41" s="92"/>
      <c r="G41" s="93"/>
      <c r="H41" s="29">
        <f t="shared" ref="H41:I41" si="10">SUM(H36, H40)</f>
        <v>240000</v>
      </c>
      <c r="I41" s="29">
        <f t="shared" si="10"/>
        <v>411000</v>
      </c>
      <c r="J41" s="30">
        <f t="shared" si="5"/>
        <v>1.7124999999999999</v>
      </c>
      <c r="K41" s="3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75"/>
      <c r="C42" s="98" t="s">
        <v>73</v>
      </c>
      <c r="D42" s="98" t="s">
        <v>74</v>
      </c>
      <c r="E42" s="8" t="s">
        <v>10</v>
      </c>
      <c r="F42" s="8" t="s">
        <v>75</v>
      </c>
      <c r="G42" s="8" t="s">
        <v>38</v>
      </c>
      <c r="H42" s="8"/>
      <c r="I42" s="8"/>
      <c r="J42" s="10" t="str">
        <f t="shared" si="5"/>
        <v>-%</v>
      </c>
      <c r="K42" s="33" t="s">
        <v>76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75"/>
      <c r="C43" s="75"/>
      <c r="D43" s="75"/>
      <c r="E43" s="8" t="s">
        <v>10</v>
      </c>
      <c r="F43" s="8" t="s">
        <v>77</v>
      </c>
      <c r="G43" s="8" t="s">
        <v>39</v>
      </c>
      <c r="H43" s="8"/>
      <c r="I43" s="8"/>
      <c r="J43" s="10"/>
      <c r="K43" s="33" t="s">
        <v>78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75"/>
      <c r="C44" s="75"/>
      <c r="D44" s="76"/>
      <c r="E44" s="85" t="s">
        <v>18</v>
      </c>
      <c r="F44" s="92"/>
      <c r="G44" s="93"/>
      <c r="H44" s="11">
        <f t="shared" ref="H44:I44" si="11">SUM(H42)</f>
        <v>0</v>
      </c>
      <c r="I44" s="11">
        <f t="shared" si="11"/>
        <v>0</v>
      </c>
      <c r="J44" s="13" t="str">
        <f t="shared" ref="J44:J60" si="12">IFERROR(I44/H44,"-%")</f>
        <v>-%</v>
      </c>
      <c r="K44" s="3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1"/>
      <c r="B45" s="75"/>
      <c r="C45" s="75"/>
      <c r="D45" s="98" t="s">
        <v>79</v>
      </c>
      <c r="E45" s="35" t="s">
        <v>10</v>
      </c>
      <c r="F45" s="35" t="s">
        <v>75</v>
      </c>
      <c r="G45" s="35" t="s">
        <v>40</v>
      </c>
      <c r="H45" s="35"/>
      <c r="I45" s="35"/>
      <c r="J45" s="10" t="str">
        <f t="shared" si="12"/>
        <v>-%</v>
      </c>
      <c r="K45" s="33" t="s">
        <v>80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1"/>
      <c r="B46" s="75"/>
      <c r="C46" s="75"/>
      <c r="D46" s="75"/>
      <c r="E46" s="35" t="s">
        <v>10</v>
      </c>
      <c r="F46" s="35" t="s">
        <v>77</v>
      </c>
      <c r="G46" s="35" t="s">
        <v>41</v>
      </c>
      <c r="H46" s="35"/>
      <c r="I46" s="35"/>
      <c r="J46" s="10" t="str">
        <f t="shared" si="12"/>
        <v>-%</v>
      </c>
      <c r="K46" s="33" t="s">
        <v>78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75"/>
      <c r="C47" s="75"/>
      <c r="D47" s="75"/>
      <c r="E47" s="35" t="s">
        <v>10</v>
      </c>
      <c r="F47" s="35" t="s">
        <v>81</v>
      </c>
      <c r="G47" s="35" t="s">
        <v>42</v>
      </c>
      <c r="H47" s="35"/>
      <c r="I47" s="35"/>
      <c r="J47" s="10" t="str">
        <f t="shared" si="12"/>
        <v>-%</v>
      </c>
      <c r="K47" s="6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75"/>
      <c r="C48" s="75"/>
      <c r="D48" s="75"/>
      <c r="E48" s="35" t="s">
        <v>10</v>
      </c>
      <c r="F48" s="35" t="s">
        <v>82</v>
      </c>
      <c r="G48" s="35" t="s">
        <v>43</v>
      </c>
      <c r="H48" s="35"/>
      <c r="I48" s="35"/>
      <c r="J48" s="10" t="str">
        <f t="shared" si="12"/>
        <v>-%</v>
      </c>
      <c r="K48" s="33" t="s">
        <v>78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75"/>
      <c r="C49" s="75"/>
      <c r="D49" s="76"/>
      <c r="E49" s="85" t="s">
        <v>18</v>
      </c>
      <c r="F49" s="92"/>
      <c r="G49" s="93"/>
      <c r="H49" s="11">
        <f t="shared" ref="H49:I49" si="13">SUM(H45:H46)</f>
        <v>0</v>
      </c>
      <c r="I49" s="11">
        <f t="shared" si="13"/>
        <v>0</v>
      </c>
      <c r="J49" s="13" t="str">
        <f t="shared" si="12"/>
        <v>-%</v>
      </c>
      <c r="K49" s="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75"/>
      <c r="C50" s="76"/>
      <c r="D50" s="88" t="s">
        <v>32</v>
      </c>
      <c r="E50" s="92"/>
      <c r="F50" s="92"/>
      <c r="G50" s="93"/>
      <c r="H50" s="29">
        <f t="shared" ref="H50:I50" si="14">SUM(H44, H49)</f>
        <v>0</v>
      </c>
      <c r="I50" s="29">
        <f t="shared" si="14"/>
        <v>0</v>
      </c>
      <c r="J50" s="30" t="str">
        <f t="shared" si="12"/>
        <v>-%</v>
      </c>
      <c r="K50" s="3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ht="13.2" x14ac:dyDescent="0.25">
      <c r="A51" s="1"/>
      <c r="B51" s="75"/>
      <c r="C51" s="99" t="s">
        <v>83</v>
      </c>
      <c r="D51" s="99" t="s">
        <v>74</v>
      </c>
      <c r="E51" s="37" t="s">
        <v>21</v>
      </c>
      <c r="F51" s="37" t="s">
        <v>75</v>
      </c>
      <c r="G51" s="37" t="s">
        <v>84</v>
      </c>
      <c r="H51" s="36"/>
      <c r="I51" s="36"/>
      <c r="J51" s="10" t="str">
        <f t="shared" si="12"/>
        <v>-%</v>
      </c>
      <c r="K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ht="13.2" x14ac:dyDescent="0.25">
      <c r="A52" s="1"/>
      <c r="B52" s="75"/>
      <c r="C52" s="75"/>
      <c r="D52" s="75"/>
      <c r="E52" s="37" t="s">
        <v>21</v>
      </c>
      <c r="F52" s="37" t="s">
        <v>77</v>
      </c>
      <c r="G52" s="37" t="s">
        <v>85</v>
      </c>
      <c r="H52" s="36"/>
      <c r="I52" s="36"/>
      <c r="J52" s="10" t="str">
        <f t="shared" si="12"/>
        <v>-%</v>
      </c>
      <c r="K52" s="33" t="s">
        <v>78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ht="13.2" x14ac:dyDescent="0.25">
      <c r="A53" s="1"/>
      <c r="B53" s="75"/>
      <c r="C53" s="75"/>
      <c r="D53" s="75"/>
      <c r="E53" s="37" t="s">
        <v>21</v>
      </c>
      <c r="F53" s="37" t="s">
        <v>81</v>
      </c>
      <c r="G53" s="65" t="s">
        <v>86</v>
      </c>
      <c r="H53" s="36"/>
      <c r="I53" s="36"/>
      <c r="J53" s="10" t="str">
        <f t="shared" si="12"/>
        <v>-%</v>
      </c>
      <c r="K53" s="37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ht="13.2" x14ac:dyDescent="0.25">
      <c r="A54" s="1"/>
      <c r="B54" s="75"/>
      <c r="C54" s="75"/>
      <c r="D54" s="75"/>
      <c r="E54" s="37" t="s">
        <v>21</v>
      </c>
      <c r="F54" s="37" t="s">
        <v>82</v>
      </c>
      <c r="G54" s="37" t="s">
        <v>87</v>
      </c>
      <c r="H54" s="36"/>
      <c r="I54" s="36"/>
      <c r="J54" s="10" t="str">
        <f t="shared" si="12"/>
        <v>-%</v>
      </c>
      <c r="K54" s="33" t="s">
        <v>78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ht="13.2" x14ac:dyDescent="0.25">
      <c r="A55" s="1"/>
      <c r="B55" s="75"/>
      <c r="C55" s="75"/>
      <c r="D55" s="76"/>
      <c r="E55" s="102" t="s">
        <v>18</v>
      </c>
      <c r="F55" s="92"/>
      <c r="G55" s="93"/>
      <c r="H55" s="39">
        <f t="shared" ref="H55:I55" si="15">SUM(H51:H53)</f>
        <v>0</v>
      </c>
      <c r="I55" s="39">
        <f t="shared" si="15"/>
        <v>0</v>
      </c>
      <c r="J55" s="13" t="str">
        <f t="shared" si="12"/>
        <v>-%</v>
      </c>
      <c r="K55" s="4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75"/>
      <c r="C56" s="76"/>
      <c r="D56" s="88" t="s">
        <v>32</v>
      </c>
      <c r="E56" s="92"/>
      <c r="F56" s="92"/>
      <c r="G56" s="93"/>
      <c r="H56" s="29">
        <f t="shared" ref="H56:I56" si="16">SUM(H55)</f>
        <v>0</v>
      </c>
      <c r="I56" s="29">
        <f t="shared" si="16"/>
        <v>0</v>
      </c>
      <c r="J56" s="30" t="str">
        <f t="shared" si="12"/>
        <v>-%</v>
      </c>
      <c r="K56" s="3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75"/>
      <c r="C57" s="99" t="s">
        <v>88</v>
      </c>
      <c r="D57" s="99" t="s">
        <v>74</v>
      </c>
      <c r="E57" s="37" t="s">
        <v>19</v>
      </c>
      <c r="F57" s="37" t="s">
        <v>75</v>
      </c>
      <c r="G57" s="37" t="s">
        <v>89</v>
      </c>
      <c r="H57" s="36"/>
      <c r="I57" s="36"/>
      <c r="J57" s="10" t="str">
        <f t="shared" si="12"/>
        <v>-%</v>
      </c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75"/>
      <c r="C58" s="75"/>
      <c r="D58" s="76"/>
      <c r="E58" s="102" t="s">
        <v>18</v>
      </c>
      <c r="F58" s="92"/>
      <c r="G58" s="93"/>
      <c r="H58" s="39">
        <f t="shared" ref="H58:I58" si="17">SUM(H57)</f>
        <v>0</v>
      </c>
      <c r="I58" s="39">
        <f t="shared" si="17"/>
        <v>0</v>
      </c>
      <c r="J58" s="13" t="str">
        <f t="shared" si="12"/>
        <v>-%</v>
      </c>
      <c r="K58" s="66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1:29" ht="13.2" x14ac:dyDescent="0.25">
      <c r="A59" s="1"/>
      <c r="B59" s="75"/>
      <c r="C59" s="76"/>
      <c r="D59" s="88" t="s">
        <v>32</v>
      </c>
      <c r="E59" s="92"/>
      <c r="F59" s="92"/>
      <c r="G59" s="93"/>
      <c r="H59" s="29">
        <f t="shared" ref="H59:I59" si="18">SUM(H58)</f>
        <v>0</v>
      </c>
      <c r="I59" s="29">
        <f t="shared" si="18"/>
        <v>0</v>
      </c>
      <c r="J59" s="30" t="str">
        <f t="shared" si="12"/>
        <v>-%</v>
      </c>
      <c r="K59" s="3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76"/>
      <c r="C60" s="91" t="s">
        <v>23</v>
      </c>
      <c r="D60" s="92"/>
      <c r="E60" s="92"/>
      <c r="F60" s="92"/>
      <c r="G60" s="93"/>
      <c r="H60" s="42">
        <f t="shared" ref="H60:I60" si="19">SUM(H32, H41, H50, H56, H59)</f>
        <v>380000</v>
      </c>
      <c r="I60" s="42">
        <f t="shared" si="19"/>
        <v>616000</v>
      </c>
      <c r="J60" s="17">
        <f t="shared" si="12"/>
        <v>1.6210526315789473</v>
      </c>
      <c r="K60" s="43" t="s">
        <v>44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7" t="s">
        <v>23</v>
      </c>
      <c r="H65" s="44" t="s">
        <v>45</v>
      </c>
      <c r="I65" s="45" t="s">
        <v>46</v>
      </c>
      <c r="J65" s="46" t="s">
        <v>47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38"/>
      <c r="G66" s="47" t="s">
        <v>0</v>
      </c>
      <c r="H66" s="8">
        <f t="shared" ref="H66:I66" si="20">H23</f>
        <v>2396000</v>
      </c>
      <c r="I66" s="8">
        <f t="shared" si="20"/>
        <v>2550000</v>
      </c>
      <c r="J66" s="10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38"/>
      <c r="G67" s="47" t="s">
        <v>24</v>
      </c>
      <c r="H67" s="8">
        <f t="shared" ref="H67:I67" si="22">H59</f>
        <v>0</v>
      </c>
      <c r="I67" s="8">
        <f t="shared" si="22"/>
        <v>0</v>
      </c>
      <c r="J67" s="10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38"/>
      <c r="G68" s="48" t="s">
        <v>48</v>
      </c>
      <c r="H68" s="49">
        <f t="shared" ref="H68:I68" si="23">H66-H67</f>
        <v>2396000</v>
      </c>
      <c r="I68" s="49">
        <f t="shared" si="23"/>
        <v>2550000</v>
      </c>
      <c r="J68" s="67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38"/>
      <c r="G69" s="38"/>
      <c r="H69" s="38"/>
      <c r="I69" s="3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7" t="s">
        <v>10</v>
      </c>
      <c r="H73" s="44" t="s">
        <v>45</v>
      </c>
      <c r="I73" s="45" t="s">
        <v>46</v>
      </c>
      <c r="J73" s="46" t="s">
        <v>47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47" t="s">
        <v>0</v>
      </c>
      <c r="H74" s="8">
        <f t="shared" ref="H74:I74" si="24">H12</f>
        <v>396000</v>
      </c>
      <c r="I74" s="8">
        <f t="shared" si="24"/>
        <v>550000</v>
      </c>
      <c r="J74" s="51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47" t="s">
        <v>24</v>
      </c>
      <c r="H75" s="8">
        <f>SUMIF(E25:E59, "학생", H25:H59)</f>
        <v>230000</v>
      </c>
      <c r="I75" s="8">
        <f>SUMIF(E25:E59, "학생", I25:I59)</f>
        <v>471000</v>
      </c>
      <c r="J75" s="51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48" t="s">
        <v>48</v>
      </c>
      <c r="H76" s="49">
        <f t="shared" ref="H76:I76" si="26">H74-H75</f>
        <v>166000</v>
      </c>
      <c r="I76" s="49">
        <f t="shared" si="26"/>
        <v>79000</v>
      </c>
      <c r="J76" s="68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7" t="s">
        <v>19</v>
      </c>
      <c r="H78" s="44" t="s">
        <v>45</v>
      </c>
      <c r="I78" s="45" t="s">
        <v>46</v>
      </c>
      <c r="J78" s="46" t="s">
        <v>47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47" t="s">
        <v>0</v>
      </c>
      <c r="H79" s="8">
        <f t="shared" ref="H79:I79" si="27">H18</f>
        <v>1000000</v>
      </c>
      <c r="I79" s="8">
        <f t="shared" si="27"/>
        <v>1000000</v>
      </c>
      <c r="J79" s="10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47" t="s">
        <v>24</v>
      </c>
      <c r="H80" s="8">
        <f>SUMIF(E25:E59, "본회계", H25:H59)</f>
        <v>150000</v>
      </c>
      <c r="I80" s="8">
        <f>SUMIF(E25:E59, "본회계", I25:I59)</f>
        <v>145000</v>
      </c>
      <c r="J80" s="10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48" t="s">
        <v>48</v>
      </c>
      <c r="H81" s="49">
        <f t="shared" ref="H81:I81" si="29">H79-H80</f>
        <v>850000</v>
      </c>
      <c r="I81" s="49">
        <f t="shared" si="29"/>
        <v>855000</v>
      </c>
      <c r="J81" s="67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7" t="s">
        <v>21</v>
      </c>
      <c r="H83" s="44" t="s">
        <v>45</v>
      </c>
      <c r="I83" s="45" t="s">
        <v>46</v>
      </c>
      <c r="J83" s="46" t="s">
        <v>47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47" t="s">
        <v>0</v>
      </c>
      <c r="H84" s="8">
        <f t="shared" ref="H84:I84" si="30">H22</f>
        <v>1000000</v>
      </c>
      <c r="I84" s="8">
        <f t="shared" si="30"/>
        <v>1000000</v>
      </c>
      <c r="J84" s="10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47" t="s">
        <v>24</v>
      </c>
      <c r="H85" s="8">
        <f>SUMIF(E25:E59, "자치", H25:H59)</f>
        <v>0</v>
      </c>
      <c r="I85" s="8">
        <f>SUMIF(E25:E59, "자치", I25:I59)</f>
        <v>0</v>
      </c>
      <c r="J85" s="7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48" t="s">
        <v>48</v>
      </c>
      <c r="H86" s="49">
        <f t="shared" ref="H86:I86" si="32">H84-H85</f>
        <v>1000000</v>
      </c>
      <c r="I86" s="49">
        <f t="shared" si="32"/>
        <v>1000000</v>
      </c>
      <c r="J86" s="67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38"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C27:C32"/>
    <mergeCell ref="C33:C41"/>
    <mergeCell ref="D33:D36"/>
    <mergeCell ref="E36:G36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최현진</dc:creator>
  <cp:lastModifiedBy>최현진</cp:lastModifiedBy>
  <dcterms:created xsi:type="dcterms:W3CDTF">2022-12-25T07:33:43Z</dcterms:created>
  <dcterms:modified xsi:type="dcterms:W3CDTF">2022-12-25T13:58:18Z</dcterms:modified>
</cp:coreProperties>
</file>