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C:\Users\drmat\Downloads\"/>
    </mc:Choice>
  </mc:AlternateContent>
  <xr:revisionPtr revIDLastSave="0" documentId="13_ncr:1_{78504ACD-CC3A-4CA5-9C0E-DF1520E9E66F}" xr6:coauthVersionLast="36" xr6:coauthVersionMax="36" xr10:uidLastSave="{00000000-0000-0000-0000-000000000000}"/>
  <bookViews>
    <workbookView xWindow="0" yWindow="1800" windowWidth="23040" windowHeight="8268" xr2:uid="{00000000-000D-0000-FFFF-FFFF00000000}"/>
  </bookViews>
  <sheets>
    <sheet name="기층 기구" sheetId="1" r:id="rId1"/>
    <sheet name="중앙회계 지원 대상 기구" sheetId="2" r:id="rId2"/>
  </sheets>
  <calcPr calcId="191029"/>
  <extLst>
    <ext uri="GoogleSheetsCustomDataVersion1">
      <go:sheetsCustomData xmlns:go="http://customooxmlschemas.google.com/" r:id="rId6" roundtripDataSignature="AMtx7miVyoSbh3s1MaQkhLT/zZXJZop/5Q==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3" i="1"/>
  <c r="J14" i="1"/>
  <c r="J15" i="1"/>
  <c r="J16" i="1"/>
  <c r="I88" i="1"/>
  <c r="I83" i="1"/>
  <c r="J31" i="1"/>
  <c r="H53" i="1"/>
  <c r="H79" i="1"/>
  <c r="I62" i="1"/>
  <c r="J60" i="1"/>
  <c r="J55" i="1"/>
  <c r="I53" i="1"/>
  <c r="J52" i="1"/>
  <c r="J51" i="1"/>
  <c r="I47" i="1"/>
  <c r="H47" i="1"/>
  <c r="J46" i="1"/>
  <c r="I44" i="1"/>
  <c r="H44" i="1"/>
  <c r="J43" i="1"/>
  <c r="J42" i="1"/>
  <c r="J41" i="1"/>
  <c r="J34" i="1"/>
  <c r="J33" i="1"/>
  <c r="J32" i="1"/>
  <c r="J30" i="1"/>
  <c r="J29" i="1"/>
  <c r="I12" i="1"/>
  <c r="I78" i="1" s="1"/>
  <c r="H12" i="1"/>
  <c r="I36" i="1"/>
  <c r="H36" i="1"/>
  <c r="H37" i="1" s="1"/>
  <c r="J35" i="1"/>
  <c r="H61" i="1"/>
  <c r="H62" i="1" s="1"/>
  <c r="H58" i="1"/>
  <c r="H56" i="1"/>
  <c r="H25" i="1"/>
  <c r="J25" i="1" s="1"/>
  <c r="H23" i="1"/>
  <c r="H26" i="1" s="1"/>
  <c r="J59" i="1"/>
  <c r="J57" i="1"/>
  <c r="J54" i="1"/>
  <c r="J50" i="1"/>
  <c r="J49" i="1"/>
  <c r="J45" i="1"/>
  <c r="J40" i="1"/>
  <c r="J39" i="1"/>
  <c r="J38" i="1"/>
  <c r="J28" i="1"/>
  <c r="J27" i="1"/>
  <c r="J24" i="1"/>
  <c r="J22" i="1"/>
  <c r="J21" i="1"/>
  <c r="H16" i="1"/>
  <c r="H88" i="1" s="1"/>
  <c r="H14" i="1"/>
  <c r="J5" i="1"/>
  <c r="J12" i="1" l="1"/>
  <c r="H48" i="1"/>
  <c r="H83" i="1"/>
  <c r="H78" i="1"/>
  <c r="H17" i="1"/>
  <c r="J36" i="1"/>
  <c r="I85" i="2"/>
  <c r="J85" i="2" s="1"/>
  <c r="H85" i="2"/>
  <c r="I80" i="2"/>
  <c r="J80" i="2" s="1"/>
  <c r="H80" i="2"/>
  <c r="I75" i="2"/>
  <c r="J75" i="2" s="1"/>
  <c r="H75" i="2"/>
  <c r="I57" i="2"/>
  <c r="J57" i="2" s="1"/>
  <c r="H57" i="2"/>
  <c r="J56" i="2"/>
  <c r="J55" i="2"/>
  <c r="I55" i="2"/>
  <c r="I58" i="2" s="1"/>
  <c r="J58" i="2" s="1"/>
  <c r="H55" i="2"/>
  <c r="H58" i="2" s="1"/>
  <c r="J54" i="2"/>
  <c r="I52" i="2"/>
  <c r="I53" i="2" s="1"/>
  <c r="H52" i="2"/>
  <c r="H53" i="2" s="1"/>
  <c r="J51" i="2"/>
  <c r="J50" i="2"/>
  <c r="I48" i="2"/>
  <c r="J48" i="2" s="1"/>
  <c r="H48" i="2"/>
  <c r="H49" i="2" s="1"/>
  <c r="J47" i="2"/>
  <c r="J46" i="2"/>
  <c r="I46" i="2"/>
  <c r="H46" i="2"/>
  <c r="J45" i="2"/>
  <c r="J44" i="2"/>
  <c r="J43" i="2"/>
  <c r="I43" i="2"/>
  <c r="I49" i="2" s="1"/>
  <c r="J49" i="2" s="1"/>
  <c r="H43" i="2"/>
  <c r="J42" i="2"/>
  <c r="I40" i="2"/>
  <c r="J40" i="2" s="1"/>
  <c r="H40" i="2"/>
  <c r="J39" i="2"/>
  <c r="J38" i="2"/>
  <c r="J37" i="2"/>
  <c r="I36" i="2"/>
  <c r="I41" i="2" s="1"/>
  <c r="J41" i="2" s="1"/>
  <c r="H36" i="2"/>
  <c r="H41" i="2" s="1"/>
  <c r="J35" i="2"/>
  <c r="J34" i="2"/>
  <c r="J33" i="2"/>
  <c r="I31" i="2"/>
  <c r="J31" i="2" s="1"/>
  <c r="J30" i="2"/>
  <c r="J29" i="2"/>
  <c r="I29" i="2"/>
  <c r="I32" i="2" s="1"/>
  <c r="H29" i="2"/>
  <c r="H32" i="2" s="1"/>
  <c r="J28" i="2"/>
  <c r="J27" i="2"/>
  <c r="H23" i="2"/>
  <c r="H66" i="2" s="1"/>
  <c r="J22" i="2"/>
  <c r="I22" i="2"/>
  <c r="I84" i="2" s="1"/>
  <c r="H22" i="2"/>
  <c r="H84" i="2" s="1"/>
  <c r="H86" i="2" s="1"/>
  <c r="J21" i="2"/>
  <c r="J20" i="2"/>
  <c r="J19" i="2"/>
  <c r="I18" i="2"/>
  <c r="I79" i="2" s="1"/>
  <c r="H18" i="2"/>
  <c r="H79" i="2" s="1"/>
  <c r="H81" i="2" s="1"/>
  <c r="J17" i="2"/>
  <c r="J16" i="2"/>
  <c r="J15" i="2"/>
  <c r="J14" i="2"/>
  <c r="J13" i="2"/>
  <c r="I12" i="2"/>
  <c r="J12" i="2" s="1"/>
  <c r="H12" i="2"/>
  <c r="H74" i="2" s="1"/>
  <c r="H76" i="2" s="1"/>
  <c r="J11" i="2"/>
  <c r="J10" i="2"/>
  <c r="J9" i="2"/>
  <c r="J8" i="2"/>
  <c r="J7" i="2"/>
  <c r="J6" i="2"/>
  <c r="J5" i="2"/>
  <c r="I89" i="1"/>
  <c r="H89" i="1"/>
  <c r="I84" i="1"/>
  <c r="H84" i="1"/>
  <c r="I79" i="1"/>
  <c r="I61" i="1"/>
  <c r="J61" i="1" s="1"/>
  <c r="I58" i="1"/>
  <c r="J58" i="1" s="1"/>
  <c r="I56" i="1"/>
  <c r="J56" i="1" s="1"/>
  <c r="J53" i="1"/>
  <c r="J47" i="1"/>
  <c r="J44" i="1"/>
  <c r="I37" i="1"/>
  <c r="J37" i="1" s="1"/>
  <c r="I23" i="1"/>
  <c r="I16" i="1"/>
  <c r="I14" i="1"/>
  <c r="J84" i="1" l="1"/>
  <c r="H63" i="1"/>
  <c r="H71" i="1" s="1"/>
  <c r="I26" i="1"/>
  <c r="J26" i="1" s="1"/>
  <c r="J23" i="1"/>
  <c r="H70" i="1"/>
  <c r="I48" i="1"/>
  <c r="J48" i="1" s="1"/>
  <c r="J79" i="1"/>
  <c r="I85" i="1"/>
  <c r="J89" i="1"/>
  <c r="H90" i="1"/>
  <c r="I17" i="1"/>
  <c r="I70" i="1" s="1"/>
  <c r="I81" i="2"/>
  <c r="J81" i="2" s="1"/>
  <c r="J79" i="2"/>
  <c r="J53" i="2"/>
  <c r="H59" i="2"/>
  <c r="H67" i="2" s="1"/>
  <c r="H68" i="2" s="1"/>
  <c r="I80" i="1"/>
  <c r="I59" i="2"/>
  <c r="J32" i="2"/>
  <c r="H85" i="1"/>
  <c r="J83" i="1"/>
  <c r="I86" i="2"/>
  <c r="J86" i="2" s="1"/>
  <c r="J84" i="2"/>
  <c r="J52" i="2"/>
  <c r="J36" i="2"/>
  <c r="I23" i="2"/>
  <c r="J18" i="2"/>
  <c r="H80" i="1"/>
  <c r="I74" i="2"/>
  <c r="J85" i="1" l="1"/>
  <c r="I63" i="1"/>
  <c r="I71" i="1" s="1"/>
  <c r="J62" i="1"/>
  <c r="J17" i="1"/>
  <c r="J80" i="1"/>
  <c r="J23" i="2"/>
  <c r="I66" i="2"/>
  <c r="J74" i="2"/>
  <c r="I76" i="2"/>
  <c r="J76" i="2" s="1"/>
  <c r="I90" i="1"/>
  <c r="J90" i="1" s="1"/>
  <c r="J88" i="1"/>
  <c r="J59" i="2"/>
  <c r="I67" i="2"/>
  <c r="J67" i="2" s="1"/>
  <c r="J78" i="1"/>
  <c r="J63" i="1" l="1"/>
  <c r="H72" i="1"/>
  <c r="J66" i="2"/>
  <c r="I68" i="2"/>
  <c r="J68" i="2" s="1"/>
  <c r="J70" i="1"/>
  <c r="J71" i="1"/>
  <c r="I72" i="1" l="1"/>
  <c r="J72" i="1" s="1"/>
</calcChain>
</file>

<file path=xl/sharedStrings.xml><?xml version="1.0" encoding="utf-8"?>
<sst xmlns="http://schemas.openxmlformats.org/spreadsheetml/2006/main" count="368" uniqueCount="160">
  <si>
    <t>수입</t>
  </si>
  <si>
    <t>기구명</t>
  </si>
  <si>
    <t>출처</t>
  </si>
  <si>
    <t>항목</t>
  </si>
  <si>
    <t>코드</t>
  </si>
  <si>
    <t>비고</t>
  </si>
  <si>
    <r>
      <rPr>
        <sz val="10"/>
        <color theme="1"/>
        <rFont val="Arial"/>
        <family val="2"/>
      </rPr>
      <t xml:space="preserve">KAIST </t>
    </r>
    <r>
      <rPr>
        <sz val="10"/>
        <color theme="1"/>
        <rFont val="Arial Unicode MS"/>
      </rPr>
      <t>수리과학과 학생회</t>
    </r>
  </si>
  <si>
    <t>학생</t>
  </si>
  <si>
    <t>기층 예산</t>
  </si>
  <si>
    <t>AA</t>
  </si>
  <si>
    <t>기층 예산 이월금</t>
  </si>
  <si>
    <t>AB</t>
  </si>
  <si>
    <t>과비</t>
  </si>
  <si>
    <t>AC</t>
  </si>
  <si>
    <t>과비 이월금</t>
  </si>
  <si>
    <t>AD</t>
  </si>
  <si>
    <t>격려금</t>
  </si>
  <si>
    <t>AE</t>
  </si>
  <si>
    <t>예금결산이자</t>
  </si>
  <si>
    <t>AF</t>
  </si>
  <si>
    <t>계</t>
  </si>
  <si>
    <t>본회계</t>
  </si>
  <si>
    <t>진입생 새터반 지원금</t>
  </si>
  <si>
    <t>BA</t>
  </si>
  <si>
    <t>자치</t>
  </si>
  <si>
    <t>전반기 이월금</t>
  </si>
  <si>
    <t>CA</t>
  </si>
  <si>
    <t>총계</t>
  </si>
  <si>
    <t>지출</t>
  </si>
  <si>
    <t>담당</t>
  </si>
  <si>
    <t>소항목</t>
  </si>
  <si>
    <t>세부항목</t>
  </si>
  <si>
    <t xml:space="preserve">비고 </t>
  </si>
  <si>
    <r>
      <rPr>
        <sz val="10"/>
        <color rgb="FF000000"/>
        <rFont val="Arial"/>
        <family val="2"/>
      </rPr>
      <t xml:space="preserve">KAIST </t>
    </r>
    <r>
      <rPr>
        <sz val="10"/>
        <color rgb="FF000000"/>
        <rFont val="맑은 고딕"/>
        <family val="3"/>
        <charset val="129"/>
      </rPr>
      <t>수리과학과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학생회</t>
    </r>
  </si>
  <si>
    <t>회장단</t>
  </si>
  <si>
    <t>회의비</t>
  </si>
  <si>
    <t>A1</t>
  </si>
  <si>
    <t>회의 출장비</t>
  </si>
  <si>
    <t>A2</t>
  </si>
  <si>
    <t>B1</t>
  </si>
  <si>
    <t>합계</t>
  </si>
  <si>
    <t>김민건</t>
  </si>
  <si>
    <t>진입생 새터반</t>
  </si>
  <si>
    <t>이모티콘 상품</t>
  </si>
  <si>
    <t>C1</t>
  </si>
  <si>
    <t>과비 납부자</t>
  </si>
  <si>
    <t>우수 조 상품</t>
  </si>
  <si>
    <t>C2</t>
  </si>
  <si>
    <t>김유일</t>
  </si>
  <si>
    <t>헬프데스크</t>
  </si>
  <si>
    <t>응용미분방정식</t>
  </si>
  <si>
    <t>D1</t>
  </si>
  <si>
    <t>학부생 전체</t>
  </si>
  <si>
    <t>선형대수학개론</t>
  </si>
  <si>
    <t>D2</t>
  </si>
  <si>
    <r>
      <rPr>
        <sz val="10"/>
        <color rgb="FF000000"/>
        <rFont val="맑은 고딕"/>
        <family val="3"/>
        <charset val="129"/>
      </rPr>
      <t>학부생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전체</t>
    </r>
  </si>
  <si>
    <t>해석학1</t>
  </si>
  <si>
    <t>D3</t>
  </si>
  <si>
    <r>
      <rPr>
        <sz val="10"/>
        <color rgb="FF000000"/>
        <rFont val="Arial Unicode MS"/>
      </rPr>
      <t>학부생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전체</t>
    </r>
  </si>
  <si>
    <t>과목후기이벤트 상품</t>
  </si>
  <si>
    <t>E1</t>
  </si>
  <si>
    <t>학생회비 납부자</t>
  </si>
  <si>
    <t>김현섭</t>
  </si>
  <si>
    <t>오픈랩</t>
  </si>
  <si>
    <t>연사 및 멘토 섭외 비용</t>
  </si>
  <si>
    <t>F1</t>
  </si>
  <si>
    <t>공유 이벤트 상품</t>
  </si>
  <si>
    <t>F2</t>
  </si>
  <si>
    <r>
      <rPr>
        <sz val="10"/>
        <color rgb="FF000000"/>
        <rFont val="맑은 고딕"/>
        <family val="3"/>
        <charset val="129"/>
      </rPr>
      <t xml:space="preserve">집행부 </t>
    </r>
    <r>
      <rPr>
        <sz val="10"/>
        <color rgb="FF000000"/>
        <rFont val="Arial"/>
        <family val="2"/>
      </rPr>
      <t xml:space="preserve">LT </t>
    </r>
    <r>
      <rPr>
        <sz val="10"/>
        <color rgb="FF000000"/>
        <rFont val="Arial Unicode MS"/>
      </rPr>
      <t>및 회식</t>
    </r>
  </si>
  <si>
    <r>
      <rPr>
        <sz val="10"/>
        <color rgb="FF000000"/>
        <rFont val="맑은 고딕"/>
        <family val="3"/>
        <charset val="129"/>
      </rPr>
      <t xml:space="preserve">집행부 </t>
    </r>
    <r>
      <rPr>
        <sz val="10"/>
        <color rgb="FF000000"/>
        <rFont val="Arial"/>
        <family val="2"/>
      </rPr>
      <t>LT</t>
    </r>
  </si>
  <si>
    <t>G1</t>
  </si>
  <si>
    <t>현재 추가 집행부원 선발 중</t>
  </si>
  <si>
    <t>간식 이벤트</t>
  </si>
  <si>
    <t>기말고사</t>
  </si>
  <si>
    <t>H1</t>
  </si>
  <si>
    <r>
      <rPr>
        <sz val="10"/>
        <color rgb="FF000000"/>
        <rFont val="맑은 고딕"/>
        <family val="3"/>
        <charset val="129"/>
      </rPr>
      <t>코로나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여파를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생각해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기말만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진행할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예정</t>
    </r>
    <r>
      <rPr>
        <sz val="10"/>
        <color rgb="FF000000"/>
        <rFont val="Arial Unicode MS"/>
      </rPr>
      <t>, 사업 수혜자: 과비 납부자</t>
    </r>
  </si>
  <si>
    <t>예비비</t>
  </si>
  <si>
    <t>I1</t>
  </si>
  <si>
    <t>전체 대항목 총계</t>
  </si>
  <si>
    <t>전년도</t>
  </si>
  <si>
    <t>당해년도</t>
  </si>
  <si>
    <t>전년도 대비</t>
  </si>
  <si>
    <t>잔액</t>
  </si>
  <si>
    <t>전년도 동분기 결산</t>
  </si>
  <si>
    <t>당해년도 예산</t>
  </si>
  <si>
    <t>비율</t>
  </si>
  <si>
    <t>겨울학기 이월금</t>
  </si>
  <si>
    <t>작성 예시</t>
  </si>
  <si>
    <t>중앙회계 지원금</t>
  </si>
  <si>
    <t>필수 기입 항목</t>
  </si>
  <si>
    <t>학생 이월금</t>
  </si>
  <si>
    <t>학교 지원금</t>
  </si>
  <si>
    <t>광고 수익금</t>
  </si>
  <si>
    <t>자치 이월금</t>
  </si>
  <si>
    <t>단체장</t>
  </si>
  <si>
    <t>예시) 회의비</t>
  </si>
  <si>
    <t>*재정의 출처에 따른 사업 수혜 대상자(Ex. 학생회비/과비 납부자) 필수 기입</t>
  </si>
  <si>
    <t>부서1</t>
  </si>
  <si>
    <t>예시) 개별연구 교류행사</t>
  </si>
  <si>
    <t>예시) 피자</t>
  </si>
  <si>
    <t>예시) 추첨상품</t>
  </si>
  <si>
    <t>예시) 문화상품권</t>
  </si>
  <si>
    <t>C3</t>
  </si>
  <si>
    <t>예시) 학생회 LT</t>
  </si>
  <si>
    <t>예시) 식대비용</t>
  </si>
  <si>
    <t>예시) 교통비</t>
  </si>
  <si>
    <t>예시) 숙소비</t>
  </si>
  <si>
    <t>부서2</t>
  </si>
  <si>
    <t>사업명1</t>
  </si>
  <si>
    <t>세부항목1</t>
  </si>
  <si>
    <t>예시) 사업수혜자: 학생회비 납부자</t>
  </si>
  <si>
    <t>사업명2</t>
  </si>
  <si>
    <t>E2</t>
  </si>
  <si>
    <t>세부항목2</t>
  </si>
  <si>
    <t>E3</t>
  </si>
  <si>
    <t>부서2 예비비</t>
  </si>
  <si>
    <t>E4</t>
  </si>
  <si>
    <t>예비비는 해당 항목의 15%를 초과할 수 없음</t>
  </si>
  <si>
    <t>부서3</t>
  </si>
  <si>
    <t>부서4</t>
  </si>
  <si>
    <t>부서4 예비비</t>
  </si>
  <si>
    <t>G2</t>
  </si>
  <si>
    <t>비율</t>
    <phoneticPr fontId="17" type="noConversion"/>
  </si>
  <si>
    <t>당해년도 예산</t>
    <phoneticPr fontId="17" type="noConversion"/>
  </si>
  <si>
    <t>전년도 동분기 결산</t>
    <phoneticPr fontId="17" type="noConversion"/>
  </si>
  <si>
    <t>인당 5000원</t>
    <phoneticPr fontId="17" type="noConversion"/>
  </si>
  <si>
    <t>자치</t>
    <phoneticPr fontId="17" type="noConversion"/>
  </si>
  <si>
    <t>C3</t>
    <phoneticPr fontId="17" type="noConversion"/>
  </si>
  <si>
    <t>우수 조 상품 지원금</t>
    <phoneticPr fontId="17" type="noConversion"/>
  </si>
  <si>
    <t>본회계</t>
    <phoneticPr fontId="17" type="noConversion"/>
  </si>
  <si>
    <t>환영행사진행</t>
    <phoneticPr fontId="17" type="noConversion"/>
  </si>
  <si>
    <t>교류행사진행</t>
    <phoneticPr fontId="17" type="noConversion"/>
  </si>
  <si>
    <t>멘토비 지원</t>
    <phoneticPr fontId="17" type="noConversion"/>
  </si>
  <si>
    <t>학생</t>
    <phoneticPr fontId="17" type="noConversion"/>
  </si>
  <si>
    <t>문화상품권 상품</t>
    <phoneticPr fontId="17" type="noConversion"/>
  </si>
  <si>
    <t>이모티콘 상품</t>
    <phoneticPr fontId="17" type="noConversion"/>
  </si>
  <si>
    <t>전반기 이월금</t>
    <phoneticPr fontId="17" type="noConversion"/>
  </si>
  <si>
    <t>AG</t>
    <phoneticPr fontId="17" type="noConversion"/>
  </si>
  <si>
    <t>C4</t>
    <phoneticPr fontId="17" type="noConversion"/>
  </si>
  <si>
    <t>C5</t>
    <phoneticPr fontId="17" type="noConversion"/>
  </si>
  <si>
    <t>C6</t>
    <phoneticPr fontId="17" type="noConversion"/>
  </si>
  <si>
    <t>C7</t>
    <phoneticPr fontId="17" type="noConversion"/>
  </si>
  <si>
    <t>C8</t>
    <phoneticPr fontId="17" type="noConversion"/>
  </si>
  <si>
    <t>D4</t>
    <phoneticPr fontId="17" type="noConversion"/>
  </si>
  <si>
    <t>D5</t>
    <phoneticPr fontId="17" type="noConversion"/>
  </si>
  <si>
    <t>D6</t>
    <phoneticPr fontId="17" type="noConversion"/>
  </si>
  <si>
    <r>
      <rPr>
        <sz val="10"/>
        <color rgb="FF000000"/>
        <rFont val="맑은 고딕"/>
        <family val="3"/>
        <charset val="129"/>
      </rPr>
      <t>과목</t>
    </r>
    <r>
      <rPr>
        <sz val="10"/>
        <color rgb="FF000000"/>
        <rFont val="Arimo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후기</t>
    </r>
    <r>
      <rPr>
        <sz val="10"/>
        <color rgb="FF000000"/>
        <rFont val="Arimo"/>
        <family val="2"/>
      </rPr>
      <t xml:space="preserve"> </t>
    </r>
    <r>
      <rPr>
        <sz val="10"/>
        <color rgb="FF000000"/>
        <rFont val="맑은 고딕"/>
        <family val="3"/>
        <charset val="129"/>
      </rPr>
      <t>이벤트</t>
    </r>
    <phoneticPr fontId="17" type="noConversion"/>
  </si>
  <si>
    <t>E2</t>
    <phoneticPr fontId="17" type="noConversion"/>
  </si>
  <si>
    <t>피드백 이벤트 상품</t>
    <phoneticPr fontId="17" type="noConversion"/>
  </si>
  <si>
    <t>F3</t>
    <phoneticPr fontId="17" type="noConversion"/>
  </si>
  <si>
    <t>F4</t>
    <phoneticPr fontId="17" type="noConversion"/>
  </si>
  <si>
    <t>LT 지원비</t>
    <phoneticPr fontId="17" type="noConversion"/>
  </si>
  <si>
    <t>G2</t>
    <phoneticPr fontId="17" type="noConversion"/>
  </si>
  <si>
    <t>예비비</t>
    <phoneticPr fontId="17" type="noConversion"/>
  </si>
  <si>
    <t>I2</t>
    <phoneticPr fontId="17" type="noConversion"/>
  </si>
  <si>
    <t>친목행사진행</t>
    <phoneticPr fontId="17" type="noConversion"/>
  </si>
  <si>
    <t>C9</t>
    <phoneticPr fontId="17" type="noConversion"/>
  </si>
  <si>
    <t>회계원년 도입으로 인해 이월금이 자치 출처로 변경됨. 22년도 상반기 대부분의 지출은 자치 출처</t>
    <phoneticPr fontId="17" type="noConversion"/>
  </si>
  <si>
    <t>21년 상반기 '학기말 피드백' 에서, 21년도 하반기부터 'OTL 과목후기이벤트' 로 사업명 변경 운영</t>
    <phoneticPr fontId="17" type="noConversion"/>
  </si>
  <si>
    <t>추가경정, 과비 및 학생회비 납부자에 한해 지급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</si>
</sst>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25">
    <font>
      <sz val="10"/>
      <color rgb="FF000000"/>
      <name val="Calibri"/>
      <scheme val="minor"/>
    </font>
    <font>
      <sz val="10"/>
      <color rgb="FF000000"/>
      <name val="Arial"/>
    </font>
    <font>
      <b/>
      <sz val="10"/>
      <color rgb="FF000000"/>
      <name val="Arial"/>
    </font>
    <font>
      <sz val="10"/>
      <name val="Calibri"/>
    </font>
    <font>
      <b/>
      <sz val="10"/>
      <color rgb="FF000000"/>
      <name val="Malgun Gothic"/>
      <family val="3"/>
      <charset val="129"/>
    </font>
    <font>
      <sz val="10"/>
      <color theme="1"/>
      <name val="Arial"/>
      <family val="2"/>
    </font>
    <font>
      <sz val="10"/>
      <color theme="1"/>
      <name val="Arimo"/>
    </font>
    <font>
      <sz val="10"/>
      <color rgb="FF000000"/>
      <name val="Arimo"/>
    </font>
    <font>
      <sz val="10"/>
      <color rgb="FF000000"/>
      <name val="Dotum"/>
    </font>
    <font>
      <sz val="10"/>
      <color rgb="FF000000"/>
      <name val="Malgun Gothic"/>
      <family val="3"/>
      <charset val="129"/>
    </font>
    <font>
      <sz val="10"/>
      <color theme="1"/>
      <name val="Dotum"/>
    </font>
    <font>
      <i/>
      <sz val="10"/>
      <color rgb="FFB7B7B7"/>
      <name val="Arial"/>
      <family val="2"/>
    </font>
    <font>
      <sz val="10"/>
      <color theme="1"/>
      <name val="Arial Unicode MS"/>
    </font>
    <font>
      <sz val="10"/>
      <color rgb="FF000000"/>
      <name val="Arial"/>
      <family val="2"/>
    </font>
    <font>
      <sz val="10"/>
      <color rgb="FF000000"/>
      <name val="맑은 고딕"/>
      <family val="3"/>
      <charset val="129"/>
    </font>
    <font>
      <sz val="10"/>
      <color rgb="FF000000"/>
      <name val="Arial Unicode MS"/>
    </font>
    <font>
      <sz val="10"/>
      <color rgb="FF000000"/>
      <name val="돋움"/>
      <family val="3"/>
      <charset val="129"/>
    </font>
    <font>
      <sz val="8"/>
      <name val="Calibri"/>
      <family val="3"/>
      <charset val="129"/>
      <scheme val="minor"/>
    </font>
    <font>
      <b/>
      <sz val="10"/>
      <color rgb="FF000000"/>
      <name val="맑은 고딕"/>
      <family val="3"/>
      <charset val="129"/>
    </font>
    <font>
      <sz val="10"/>
      <color rgb="FFFF0000"/>
      <name val="Malgun Gothic"/>
      <family val="3"/>
      <charset val="129"/>
    </font>
    <font>
      <sz val="10"/>
      <color rgb="FFFF0000"/>
      <name val="Arial"/>
      <family val="2"/>
    </font>
    <font>
      <sz val="10"/>
      <color rgb="FFFF0000"/>
      <name val="Dotum"/>
    </font>
    <font>
      <sz val="10"/>
      <color rgb="FF000000"/>
      <name val="Arimo"/>
      <family val="2"/>
    </font>
    <font>
      <sz val="10"/>
      <color rgb="FF000000"/>
      <name val="Arimo"/>
      <family val="3"/>
      <charset val="129"/>
    </font>
    <font>
      <sz val="10"/>
      <color rgb="FFFF0000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0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76" fontId="2" fillId="3" borderId="5" xfId="0" applyNumberFormat="1" applyFont="1" applyFill="1" applyBorder="1" applyAlignment="1">
      <alignment horizontal="center"/>
    </xf>
    <xf numFmtId="176" fontId="2" fillId="3" borderId="5" xfId="0" applyNumberFormat="1" applyFont="1" applyFill="1" applyBorder="1" applyAlignment="1">
      <alignment horizontal="center" vertical="center"/>
    </xf>
    <xf numFmtId="10" fontId="2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77" fontId="1" fillId="0" borderId="5" xfId="0" applyNumberFormat="1" applyFont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76" fontId="2" fillId="5" borderId="13" xfId="0" applyNumberFormat="1" applyFont="1" applyFill="1" applyBorder="1" applyAlignment="1">
      <alignment horizontal="center" vertical="center"/>
    </xf>
    <xf numFmtId="10" fontId="2" fillId="5" borderId="5" xfId="0" applyNumberFormat="1" applyFont="1" applyFill="1" applyBorder="1" applyAlignment="1">
      <alignment horizontal="center" vertical="center"/>
    </xf>
    <xf numFmtId="177" fontId="1" fillId="5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wrapText="1"/>
    </xf>
    <xf numFmtId="176" fontId="7" fillId="0" borderId="4" xfId="0" applyNumberFormat="1" applyFont="1" applyBorder="1" applyAlignment="1">
      <alignment horizontal="center" wrapText="1"/>
    </xf>
    <xf numFmtId="176" fontId="1" fillId="0" borderId="4" xfId="0" applyNumberFormat="1" applyFont="1" applyBorder="1" applyAlignment="1">
      <alignment horizontal="center" wrapText="1"/>
    </xf>
    <xf numFmtId="176" fontId="9" fillId="0" borderId="8" xfId="0" applyNumberFormat="1" applyFont="1" applyBorder="1" applyAlignment="1">
      <alignment horizontal="center" wrapText="1"/>
    </xf>
    <xf numFmtId="176" fontId="9" fillId="0" borderId="9" xfId="0" applyNumberFormat="1" applyFont="1" applyBorder="1" applyAlignment="1">
      <alignment horizontal="center" wrapText="1"/>
    </xf>
    <xf numFmtId="176" fontId="1" fillId="0" borderId="9" xfId="0" applyNumberFormat="1" applyFont="1" applyBorder="1" applyAlignment="1">
      <alignment horizontal="center" wrapText="1"/>
    </xf>
    <xf numFmtId="176" fontId="9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176" fontId="7" fillId="4" borderId="5" xfId="0" applyNumberFormat="1" applyFont="1" applyFill="1" applyBorder="1" applyAlignment="1">
      <alignment horizontal="center" vertical="center"/>
    </xf>
    <xf numFmtId="176" fontId="9" fillId="4" borderId="5" xfId="0" applyNumberFormat="1" applyFont="1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 vertical="center"/>
    </xf>
    <xf numFmtId="177" fontId="1" fillId="4" borderId="5" xfId="0" applyNumberFormat="1" applyFont="1" applyFill="1" applyBorder="1" applyAlignment="1">
      <alignment horizontal="center" vertical="center"/>
    </xf>
    <xf numFmtId="177" fontId="2" fillId="2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178" fontId="2" fillId="2" borderId="5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8" fontId="2" fillId="2" borderId="13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78" fontId="1" fillId="4" borderId="13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78" fontId="2" fillId="3" borderId="5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/>
    </xf>
    <xf numFmtId="176" fontId="2" fillId="6" borderId="5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176" fontId="2" fillId="8" borderId="5" xfId="0" applyNumberFormat="1" applyFont="1" applyFill="1" applyBorder="1" applyAlignment="1">
      <alignment horizontal="center" vertical="center"/>
    </xf>
    <xf numFmtId="10" fontId="1" fillId="8" borderId="5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/>
    </xf>
    <xf numFmtId="10" fontId="1" fillId="8" borderId="5" xfId="0" applyNumberFormat="1" applyFont="1" applyFill="1" applyBorder="1" applyAlignment="1">
      <alignment horizontal="center"/>
    </xf>
    <xf numFmtId="176" fontId="2" fillId="0" borderId="5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 wrapText="1"/>
    </xf>
    <xf numFmtId="10" fontId="11" fillId="0" borderId="5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wrapText="1"/>
    </xf>
    <xf numFmtId="0" fontId="5" fillId="0" borderId="5" xfId="0" applyFont="1" applyBorder="1"/>
    <xf numFmtId="176" fontId="1" fillId="0" borderId="8" xfId="0" applyNumberFormat="1" applyFont="1" applyBorder="1" applyAlignment="1">
      <alignment horizontal="center" wrapText="1"/>
    </xf>
    <xf numFmtId="176" fontId="1" fillId="4" borderId="13" xfId="0" applyNumberFormat="1" applyFont="1" applyFill="1" applyBorder="1" applyAlignment="1">
      <alignment horizontal="center" vertical="center"/>
    </xf>
    <xf numFmtId="176" fontId="18" fillId="0" borderId="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176" fontId="18" fillId="0" borderId="9" xfId="0" applyNumberFormat="1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/>
    </xf>
    <xf numFmtId="178" fontId="13" fillId="0" borderId="5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76" fontId="19" fillId="0" borderId="8" xfId="0" applyNumberFormat="1" applyFont="1" applyBorder="1" applyAlignment="1">
      <alignment horizontal="center" wrapText="1"/>
    </xf>
    <xf numFmtId="176" fontId="19" fillId="0" borderId="9" xfId="0" applyNumberFormat="1" applyFont="1" applyBorder="1" applyAlignment="1">
      <alignment horizontal="center" wrapText="1"/>
    </xf>
    <xf numFmtId="176" fontId="20" fillId="0" borderId="9" xfId="0" applyNumberFormat="1" applyFont="1" applyBorder="1" applyAlignment="1">
      <alignment horizontal="center" wrapText="1"/>
    </xf>
    <xf numFmtId="176" fontId="20" fillId="0" borderId="9" xfId="0" applyNumberFormat="1" applyFont="1" applyBorder="1" applyAlignment="1">
      <alignment horizontal="center" vertical="center"/>
    </xf>
    <xf numFmtId="10" fontId="20" fillId="0" borderId="5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center" wrapText="1"/>
    </xf>
    <xf numFmtId="176" fontId="9" fillId="4" borderId="15" xfId="0" applyNumberFormat="1" applyFont="1" applyFill="1" applyBorder="1" applyAlignment="1">
      <alignment horizontal="center" vertical="center"/>
    </xf>
    <xf numFmtId="176" fontId="1" fillId="4" borderId="17" xfId="0" applyNumberFormat="1" applyFont="1" applyFill="1" applyBorder="1" applyAlignment="1">
      <alignment horizontal="center" vertical="center"/>
    </xf>
    <xf numFmtId="176" fontId="13" fillId="4" borderId="17" xfId="0" applyNumberFormat="1" applyFont="1" applyFill="1" applyBorder="1" applyAlignment="1">
      <alignment horizontal="center" vertical="center"/>
    </xf>
    <xf numFmtId="176" fontId="13" fillId="4" borderId="5" xfId="0" applyNumberFormat="1" applyFont="1" applyFill="1" applyBorder="1" applyAlignment="1">
      <alignment horizontal="center" vertical="center"/>
    </xf>
    <xf numFmtId="176" fontId="9" fillId="4" borderId="6" xfId="0" applyNumberFormat="1" applyFont="1" applyFill="1" applyBorder="1" applyAlignment="1">
      <alignment horizontal="center" vertical="center"/>
    </xf>
    <xf numFmtId="176" fontId="7" fillId="4" borderId="6" xfId="0" applyNumberFormat="1" applyFont="1" applyFill="1" applyBorder="1" applyAlignment="1">
      <alignment horizontal="center" vertical="center"/>
    </xf>
    <xf numFmtId="176" fontId="1" fillId="4" borderId="6" xfId="0" applyNumberFormat="1" applyFont="1" applyFill="1" applyBorder="1" applyAlignment="1">
      <alignment horizontal="center" vertical="center"/>
    </xf>
    <xf numFmtId="176" fontId="9" fillId="4" borderId="19" xfId="0" applyNumberFormat="1" applyFont="1" applyFill="1" applyBorder="1" applyAlignment="1">
      <alignment horizontal="center" vertical="center"/>
    </xf>
    <xf numFmtId="176" fontId="7" fillId="4" borderId="19" xfId="0" applyNumberFormat="1" applyFont="1" applyFill="1" applyBorder="1" applyAlignment="1">
      <alignment horizontal="center" vertical="center"/>
    </xf>
    <xf numFmtId="176" fontId="13" fillId="4" borderId="19" xfId="0" applyNumberFormat="1" applyFont="1" applyFill="1" applyBorder="1" applyAlignment="1">
      <alignment horizontal="center" vertical="center"/>
    </xf>
    <xf numFmtId="177" fontId="1" fillId="0" borderId="5" xfId="0" applyNumberFormat="1" applyFont="1" applyBorder="1" applyAlignment="1">
      <alignment horizontal="left" vertical="center"/>
    </xf>
    <xf numFmtId="177" fontId="1" fillId="2" borderId="5" xfId="0" applyNumberFormat="1" applyFont="1" applyFill="1" applyBorder="1" applyAlignment="1">
      <alignment horizontal="left" vertical="center"/>
    </xf>
    <xf numFmtId="177" fontId="1" fillId="5" borderId="5" xfId="0" applyNumberFormat="1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21" fillId="0" borderId="5" xfId="0" applyFont="1" applyBorder="1" applyAlignment="1">
      <alignment horizontal="left" vertical="center"/>
    </xf>
    <xf numFmtId="177" fontId="1" fillId="4" borderId="5" xfId="0" applyNumberFormat="1" applyFont="1" applyFill="1" applyBorder="1" applyAlignment="1">
      <alignment horizontal="left" vertical="center"/>
    </xf>
    <xf numFmtId="177" fontId="2" fillId="2" borderId="5" xfId="0" applyNumberFormat="1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0" fontId="1" fillId="0" borderId="1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78" fontId="13" fillId="0" borderId="6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center"/>
    </xf>
    <xf numFmtId="10" fontId="1" fillId="0" borderId="6" xfId="0" applyNumberFormat="1" applyFont="1" applyBorder="1" applyAlignment="1">
      <alignment horizontal="center" vertical="center"/>
    </xf>
    <xf numFmtId="178" fontId="2" fillId="2" borderId="8" xfId="0" applyNumberFormat="1" applyFont="1" applyFill="1" applyBorder="1" applyAlignment="1">
      <alignment horizontal="center"/>
    </xf>
    <xf numFmtId="10" fontId="2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13" fillId="0" borderId="19" xfId="0" applyNumberFormat="1" applyFont="1" applyBorder="1" applyAlignment="1">
      <alignment horizontal="center"/>
    </xf>
    <xf numFmtId="10" fontId="1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/>
    </xf>
    <xf numFmtId="10" fontId="2" fillId="2" borderId="15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78" fontId="1" fillId="4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9" fillId="4" borderId="19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178" fontId="1" fillId="4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3" fillId="4" borderId="19" xfId="0" applyFont="1" applyFill="1" applyBorder="1" applyAlignment="1">
      <alignment horizontal="center"/>
    </xf>
    <xf numFmtId="178" fontId="13" fillId="4" borderId="1" xfId="0" applyNumberFormat="1" applyFont="1" applyFill="1" applyBorder="1" applyAlignment="1">
      <alignment horizontal="center"/>
    </xf>
    <xf numFmtId="178" fontId="13" fillId="4" borderId="19" xfId="0" applyNumberFormat="1" applyFont="1" applyFill="1" applyBorder="1" applyAlignment="1">
      <alignment horizontal="center"/>
    </xf>
    <xf numFmtId="176" fontId="13" fillId="0" borderId="13" xfId="0" applyNumberFormat="1" applyFont="1" applyBorder="1" applyAlignment="1">
      <alignment horizontal="center" vertical="center"/>
    </xf>
    <xf numFmtId="177" fontId="20" fillId="4" borderId="5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176" fontId="1" fillId="0" borderId="6" xfId="0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176" fontId="7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9" xfId="0" applyFont="1" applyBorder="1"/>
    <xf numFmtId="176" fontId="8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8" fillId="0" borderId="7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7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/>
    </xf>
    <xf numFmtId="176" fontId="2" fillId="5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 wrapText="1"/>
    </xf>
    <xf numFmtId="176" fontId="23" fillId="0" borderId="6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16"/>
  <sheetViews>
    <sheetView tabSelected="1" topLeftCell="B26" zoomScale="65" zoomScaleNormal="60" workbookViewId="0">
      <selection activeCell="K36" sqref="K36"/>
    </sheetView>
  </sheetViews>
  <sheetFormatPr defaultColWidth="14.44140625" defaultRowHeight="15" customHeight="1"/>
  <cols>
    <col min="1" max="3" width="14.44140625" customWidth="1"/>
    <col min="4" max="4" width="25.44140625" customWidth="1"/>
    <col min="5" max="5" width="14.6640625" customWidth="1"/>
    <col min="6" max="6" width="33.33203125" customWidth="1"/>
    <col min="8" max="8" width="17.6640625" customWidth="1"/>
    <col min="9" max="9" width="15.109375" customWidth="1"/>
    <col min="10" max="10" width="15" customWidth="1"/>
    <col min="11" max="11" width="36.77734375" style="9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176" t="s">
        <v>0</v>
      </c>
      <c r="E3" s="167"/>
      <c r="F3" s="167"/>
      <c r="G3" s="167"/>
      <c r="H3" s="167"/>
      <c r="I3" s="167"/>
      <c r="J3" s="167"/>
      <c r="K3" s="16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89" t="s">
        <v>124</v>
      </c>
      <c r="I4" s="88" t="s">
        <v>123</v>
      </c>
      <c r="J4" s="4" t="s">
        <v>122</v>
      </c>
      <c r="K4" s="3" t="s">
        <v>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177" t="s">
        <v>6</v>
      </c>
      <c r="E5" s="178" t="s">
        <v>7</v>
      </c>
      <c r="F5" s="5" t="s">
        <v>8</v>
      </c>
      <c r="G5" s="6" t="s">
        <v>9</v>
      </c>
      <c r="H5" s="7">
        <v>406000</v>
      </c>
      <c r="I5" s="7">
        <v>450000</v>
      </c>
      <c r="J5" s="9">
        <f>IFERROR(I5/H5,"-%")</f>
        <v>1.1083743842364533</v>
      </c>
      <c r="K5" s="2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170"/>
      <c r="E6" s="170"/>
      <c r="F6" s="5" t="s">
        <v>10</v>
      </c>
      <c r="G6" s="6" t="s">
        <v>11</v>
      </c>
      <c r="H6" s="91">
        <v>0</v>
      </c>
      <c r="I6" s="7">
        <v>0</v>
      </c>
      <c r="J6" s="9" t="str">
        <f t="shared" ref="J6:J16" si="0">IFERROR(I6/H6,"-%")</f>
        <v>-%</v>
      </c>
      <c r="K6" s="2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170"/>
      <c r="E7" s="170"/>
      <c r="F7" s="5" t="s">
        <v>12</v>
      </c>
      <c r="G7" s="6" t="s">
        <v>13</v>
      </c>
      <c r="H7" s="7">
        <v>0</v>
      </c>
      <c r="I7" s="7">
        <v>400000</v>
      </c>
      <c r="J7" s="9" t="str">
        <f t="shared" si="0"/>
        <v>-%</v>
      </c>
      <c r="K7" s="42" t="s">
        <v>125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170"/>
      <c r="E8" s="170"/>
      <c r="F8" s="5" t="s">
        <v>14</v>
      </c>
      <c r="G8" s="6" t="s">
        <v>15</v>
      </c>
      <c r="H8" s="7">
        <v>0</v>
      </c>
      <c r="I8" s="7">
        <v>0</v>
      </c>
      <c r="J8" s="9" t="str">
        <f t="shared" si="0"/>
        <v>-%</v>
      </c>
      <c r="K8" s="2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170"/>
      <c r="E9" s="170"/>
      <c r="F9" s="5" t="s">
        <v>16</v>
      </c>
      <c r="G9" s="6" t="s">
        <v>17</v>
      </c>
      <c r="H9" s="7">
        <v>178550</v>
      </c>
      <c r="I9" s="7">
        <v>200000</v>
      </c>
      <c r="J9" s="9">
        <f t="shared" si="0"/>
        <v>1.1201344161299356</v>
      </c>
      <c r="K9" s="2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170"/>
      <c r="E10" s="170"/>
      <c r="F10" s="5" t="s">
        <v>18</v>
      </c>
      <c r="G10" s="103" t="s">
        <v>19</v>
      </c>
      <c r="H10" s="7">
        <v>517</v>
      </c>
      <c r="I10" s="7">
        <v>550</v>
      </c>
      <c r="J10" s="9">
        <f t="shared" si="0"/>
        <v>1.0638297872340425</v>
      </c>
      <c r="K10" s="2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170"/>
      <c r="E11" s="170"/>
      <c r="F11" s="102" t="s">
        <v>136</v>
      </c>
      <c r="G11" s="104" t="s">
        <v>137</v>
      </c>
      <c r="H11" s="7">
        <v>1457516</v>
      </c>
      <c r="I11" s="7">
        <v>0</v>
      </c>
      <c r="J11" s="9">
        <f t="shared" si="0"/>
        <v>0</v>
      </c>
      <c r="K11" s="2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170"/>
      <c r="E12" s="171"/>
      <c r="F12" s="179" t="s">
        <v>20</v>
      </c>
      <c r="G12" s="180"/>
      <c r="H12" s="10">
        <f>SUM(H5:H11)</f>
        <v>2042583</v>
      </c>
      <c r="I12" s="10">
        <f>SUM(I5:I11)</f>
        <v>1050550</v>
      </c>
      <c r="J12" s="9">
        <f t="shared" si="0"/>
        <v>0.51432426491359229</v>
      </c>
      <c r="K12" s="16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2"/>
      <c r="D13" s="170"/>
      <c r="E13" s="181" t="s">
        <v>21</v>
      </c>
      <c r="F13" s="14" t="s">
        <v>22</v>
      </c>
      <c r="G13" s="6" t="s">
        <v>23</v>
      </c>
      <c r="H13" s="7">
        <v>878900</v>
      </c>
      <c r="I13" s="7">
        <v>100000</v>
      </c>
      <c r="J13" s="9">
        <f t="shared" si="0"/>
        <v>0.11377858686995107</v>
      </c>
      <c r="K13" s="2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2"/>
      <c r="D14" s="170"/>
      <c r="E14" s="171"/>
      <c r="F14" s="179" t="s">
        <v>20</v>
      </c>
      <c r="G14" s="168"/>
      <c r="H14" s="10">
        <f>SUM(H13:H13)</f>
        <v>878900</v>
      </c>
      <c r="I14" s="10">
        <f t="shared" ref="I14" si="1">SUM(I13)</f>
        <v>100000</v>
      </c>
      <c r="J14" s="9">
        <f t="shared" si="0"/>
        <v>0.11377858686995107</v>
      </c>
      <c r="K14" s="16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2"/>
      <c r="D15" s="170"/>
      <c r="E15" s="178" t="s">
        <v>24</v>
      </c>
      <c r="F15" s="5" t="s">
        <v>25</v>
      </c>
      <c r="G15" s="6" t="s">
        <v>26</v>
      </c>
      <c r="H15" s="91">
        <v>0</v>
      </c>
      <c r="I15" s="7">
        <v>1033461</v>
      </c>
      <c r="J15" s="9" t="str">
        <f t="shared" si="0"/>
        <v>-%</v>
      </c>
      <c r="K15" s="165" t="s">
        <v>157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2"/>
      <c r="D16" s="170"/>
      <c r="E16" s="171"/>
      <c r="F16" s="179" t="s">
        <v>20</v>
      </c>
      <c r="G16" s="168"/>
      <c r="H16" s="10">
        <f>SUM(H15:H15)</f>
        <v>0</v>
      </c>
      <c r="I16" s="10">
        <f t="shared" ref="I16" si="2">SUM(I15)</f>
        <v>1033461</v>
      </c>
      <c r="J16" s="9" t="str">
        <f t="shared" si="0"/>
        <v>-%</v>
      </c>
      <c r="K16" s="16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2"/>
      <c r="D17" s="171"/>
      <c r="E17" s="182" t="s">
        <v>27</v>
      </c>
      <c r="F17" s="167"/>
      <c r="G17" s="168"/>
      <c r="H17" s="15">
        <f>SUM(H12, H14, H16)</f>
        <v>2921483</v>
      </c>
      <c r="I17" s="15">
        <f t="shared" ref="I17" si="3">SUM(I12,I14,I16)</f>
        <v>2184011</v>
      </c>
      <c r="J17" s="17">
        <f>IFERROR(I17/H17,"-%")</f>
        <v>0.74756929956463891</v>
      </c>
      <c r="K17" s="16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1"/>
      <c r="D18" s="1"/>
      <c r="E18" s="1"/>
      <c r="F18" s="1"/>
      <c r="G18" s="1"/>
      <c r="H18" s="19"/>
      <c r="I18" s="2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183" t="s">
        <v>28</v>
      </c>
      <c r="C19" s="167"/>
      <c r="D19" s="167"/>
      <c r="E19" s="167"/>
      <c r="F19" s="167"/>
      <c r="G19" s="167"/>
      <c r="H19" s="167"/>
      <c r="I19" s="167"/>
      <c r="J19" s="167"/>
      <c r="K19" s="16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21" t="s">
        <v>1</v>
      </c>
      <c r="C20" s="22" t="s">
        <v>29</v>
      </c>
      <c r="D20" s="22" t="s">
        <v>30</v>
      </c>
      <c r="E20" s="22" t="s">
        <v>2</v>
      </c>
      <c r="F20" s="22" t="s">
        <v>31</v>
      </c>
      <c r="G20" s="23" t="s">
        <v>4</v>
      </c>
      <c r="H20" s="90" t="s">
        <v>124</v>
      </c>
      <c r="I20" s="90" t="s">
        <v>123</v>
      </c>
      <c r="J20" s="24" t="s">
        <v>122</v>
      </c>
      <c r="K20" s="25" t="s">
        <v>32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98" t="s">
        <v>33</v>
      </c>
      <c r="C21" s="169" t="s">
        <v>34</v>
      </c>
      <c r="D21" s="184" t="s">
        <v>35</v>
      </c>
      <c r="E21" s="26" t="s">
        <v>7</v>
      </c>
      <c r="F21" s="27" t="s">
        <v>35</v>
      </c>
      <c r="G21" s="27" t="s">
        <v>36</v>
      </c>
      <c r="H21" s="92">
        <v>0</v>
      </c>
      <c r="I21" s="27">
        <v>0</v>
      </c>
      <c r="J21" s="9" t="str">
        <f t="shared" ref="J21:J63" si="4">IFERROR(I21/H21,"-%")</f>
        <v>-%</v>
      </c>
      <c r="K21" s="2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70"/>
      <c r="C22" s="170"/>
      <c r="D22" s="170"/>
      <c r="E22" s="7" t="s">
        <v>7</v>
      </c>
      <c r="F22" s="7" t="s">
        <v>37</v>
      </c>
      <c r="G22" s="7" t="s">
        <v>38</v>
      </c>
      <c r="H22" s="91">
        <v>0</v>
      </c>
      <c r="I22" s="7">
        <v>0</v>
      </c>
      <c r="J22" s="9" t="str">
        <f t="shared" si="4"/>
        <v>-%</v>
      </c>
      <c r="K22" s="11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70"/>
      <c r="C23" s="170"/>
      <c r="D23" s="171"/>
      <c r="E23" s="185" t="s">
        <v>20</v>
      </c>
      <c r="F23" s="186"/>
      <c r="G23" s="187"/>
      <c r="H23" s="10">
        <f>SUM(H21:H22)</f>
        <v>0</v>
      </c>
      <c r="I23" s="10">
        <f t="shared" ref="I23" si="5">SUM(I21:I22)</f>
        <v>0</v>
      </c>
      <c r="J23" s="12" t="str">
        <f t="shared" si="4"/>
        <v>-%</v>
      </c>
      <c r="K23" s="11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170"/>
      <c r="C24" s="170"/>
      <c r="D24" s="169" t="s">
        <v>16</v>
      </c>
      <c r="E24" s="27" t="s">
        <v>7</v>
      </c>
      <c r="F24" s="27" t="s">
        <v>16</v>
      </c>
      <c r="G24" s="27" t="s">
        <v>39</v>
      </c>
      <c r="H24" s="92">
        <v>0</v>
      </c>
      <c r="I24" s="27">
        <v>150000</v>
      </c>
      <c r="J24" s="9" t="str">
        <f t="shared" si="4"/>
        <v>-%</v>
      </c>
      <c r="K24" s="2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170"/>
      <c r="C25" s="170"/>
      <c r="D25" s="171"/>
      <c r="E25" s="166" t="s">
        <v>20</v>
      </c>
      <c r="F25" s="167"/>
      <c r="G25" s="168"/>
      <c r="H25" s="30">
        <f>SUM(H24)</f>
        <v>0</v>
      </c>
      <c r="I25" s="30">
        <v>0</v>
      </c>
      <c r="J25" s="12" t="str">
        <f t="shared" si="4"/>
        <v>-%</v>
      </c>
      <c r="K25" s="11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170"/>
      <c r="C26" s="171"/>
      <c r="D26" s="195" t="s">
        <v>40</v>
      </c>
      <c r="E26" s="167"/>
      <c r="F26" s="167"/>
      <c r="G26" s="168"/>
      <c r="H26" s="32">
        <f>SUM(H23, H25)</f>
        <v>0</v>
      </c>
      <c r="I26" s="32">
        <f t="shared" ref="I26" si="6">SUM(I23, I25)</f>
        <v>0</v>
      </c>
      <c r="J26" s="33" t="str">
        <f t="shared" si="4"/>
        <v>-%</v>
      </c>
      <c r="K26" s="11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170"/>
      <c r="C27" s="172" t="s">
        <v>41</v>
      </c>
      <c r="D27" s="200" t="s">
        <v>42</v>
      </c>
      <c r="E27" s="35" t="s">
        <v>21</v>
      </c>
      <c r="F27" s="36" t="s">
        <v>43</v>
      </c>
      <c r="G27" s="37" t="s">
        <v>44</v>
      </c>
      <c r="H27" s="92">
        <v>0</v>
      </c>
      <c r="I27" s="27">
        <v>50000</v>
      </c>
      <c r="J27" s="9" t="str">
        <f t="shared" si="4"/>
        <v>-%</v>
      </c>
      <c r="K27" s="119" t="s">
        <v>45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170"/>
      <c r="C28" s="173"/>
      <c r="D28" s="170"/>
      <c r="E28" s="38" t="s">
        <v>21</v>
      </c>
      <c r="F28" s="39" t="s">
        <v>46</v>
      </c>
      <c r="G28" s="40" t="s">
        <v>47</v>
      </c>
      <c r="H28" s="27">
        <v>388000</v>
      </c>
      <c r="I28" s="27">
        <v>50000</v>
      </c>
      <c r="J28" s="9">
        <f t="shared" si="4"/>
        <v>0.12886597938144329</v>
      </c>
      <c r="K28" s="48" t="s">
        <v>45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170"/>
      <c r="C29" s="173"/>
      <c r="D29" s="170"/>
      <c r="E29" s="38" t="s">
        <v>129</v>
      </c>
      <c r="F29" s="101" t="s">
        <v>130</v>
      </c>
      <c r="G29" s="105" t="s">
        <v>127</v>
      </c>
      <c r="H29" s="27">
        <v>30000</v>
      </c>
      <c r="I29" s="92">
        <v>0</v>
      </c>
      <c r="J29" s="9">
        <f t="shared" si="4"/>
        <v>0</v>
      </c>
      <c r="K29" s="4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170"/>
      <c r="C30" s="173"/>
      <c r="D30" s="170"/>
      <c r="E30" s="38" t="s">
        <v>129</v>
      </c>
      <c r="F30" s="101" t="s">
        <v>131</v>
      </c>
      <c r="G30" s="105" t="s">
        <v>138</v>
      </c>
      <c r="H30" s="27">
        <v>128100</v>
      </c>
      <c r="I30" s="92">
        <v>0</v>
      </c>
      <c r="J30" s="9">
        <f t="shared" si="4"/>
        <v>0</v>
      </c>
      <c r="K30" s="4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170"/>
      <c r="C31" s="173"/>
      <c r="D31" s="170"/>
      <c r="E31" s="38" t="s">
        <v>129</v>
      </c>
      <c r="F31" s="101" t="s">
        <v>155</v>
      </c>
      <c r="G31" s="105" t="s">
        <v>139</v>
      </c>
      <c r="H31" s="94">
        <v>32800</v>
      </c>
      <c r="I31" s="161">
        <v>0</v>
      </c>
      <c r="J31" s="9">
        <f t="shared" si="4"/>
        <v>0</v>
      </c>
      <c r="K31" s="4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170"/>
      <c r="C32" s="173"/>
      <c r="D32" s="170"/>
      <c r="E32" s="38" t="s">
        <v>129</v>
      </c>
      <c r="F32" s="101" t="s">
        <v>132</v>
      </c>
      <c r="G32" s="105" t="s">
        <v>140</v>
      </c>
      <c r="H32" s="27">
        <v>300000</v>
      </c>
      <c r="I32" s="92">
        <v>0</v>
      </c>
      <c r="J32" s="9">
        <f t="shared" si="4"/>
        <v>0</v>
      </c>
      <c r="K32" s="4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170"/>
      <c r="C33" s="173"/>
      <c r="D33" s="170"/>
      <c r="E33" s="38" t="s">
        <v>133</v>
      </c>
      <c r="F33" s="101" t="s">
        <v>134</v>
      </c>
      <c r="G33" s="105" t="s">
        <v>141</v>
      </c>
      <c r="H33" s="27">
        <v>50000</v>
      </c>
      <c r="I33" s="92">
        <v>0</v>
      </c>
      <c r="J33" s="9">
        <f t="shared" si="4"/>
        <v>0</v>
      </c>
      <c r="K33" s="4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170"/>
      <c r="C34" s="173"/>
      <c r="D34" s="170"/>
      <c r="E34" s="38" t="s">
        <v>133</v>
      </c>
      <c r="F34" s="101" t="s">
        <v>135</v>
      </c>
      <c r="G34" s="105" t="s">
        <v>142</v>
      </c>
      <c r="H34" s="27">
        <v>0</v>
      </c>
      <c r="I34" s="92">
        <v>0</v>
      </c>
      <c r="J34" s="9" t="str">
        <f t="shared" si="4"/>
        <v>-%</v>
      </c>
      <c r="K34" s="4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170"/>
      <c r="C35" s="173"/>
      <c r="D35" s="170"/>
      <c r="E35" s="96" t="s">
        <v>126</v>
      </c>
      <c r="F35" s="97" t="s">
        <v>128</v>
      </c>
      <c r="G35" s="98" t="s">
        <v>156</v>
      </c>
      <c r="H35" s="99">
        <v>0</v>
      </c>
      <c r="I35" s="99">
        <v>172000</v>
      </c>
      <c r="J35" s="100" t="str">
        <f t="shared" si="4"/>
        <v>-%</v>
      </c>
      <c r="K35" s="120" t="s">
        <v>159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170"/>
      <c r="C36" s="173"/>
      <c r="D36" s="171"/>
      <c r="E36" s="166" t="s">
        <v>20</v>
      </c>
      <c r="F36" s="167"/>
      <c r="G36" s="168"/>
      <c r="H36" s="30">
        <f>SUM(H27:H35)</f>
        <v>928900</v>
      </c>
      <c r="I36" s="30">
        <f>SUM(I27:I35)</f>
        <v>272000</v>
      </c>
      <c r="J36" s="12">
        <f t="shared" si="4"/>
        <v>0.29281946388201097</v>
      </c>
      <c r="K36" s="11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170"/>
      <c r="C37" s="174"/>
      <c r="D37" s="195" t="s">
        <v>40</v>
      </c>
      <c r="E37" s="167"/>
      <c r="F37" s="167"/>
      <c r="G37" s="168"/>
      <c r="H37" s="32">
        <f>SUM(H36)</f>
        <v>928900</v>
      </c>
      <c r="I37" s="32">
        <f t="shared" ref="I37" si="7">SUM(I36)</f>
        <v>272000</v>
      </c>
      <c r="J37" s="33">
        <f t="shared" si="4"/>
        <v>0.29281946388201097</v>
      </c>
      <c r="K37" s="11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170"/>
      <c r="C38" s="184" t="s">
        <v>48</v>
      </c>
      <c r="D38" s="175" t="s">
        <v>49</v>
      </c>
      <c r="E38" s="41" t="s">
        <v>24</v>
      </c>
      <c r="F38" s="41" t="s">
        <v>50</v>
      </c>
      <c r="G38" s="7" t="s">
        <v>51</v>
      </c>
      <c r="H38" s="91">
        <v>0</v>
      </c>
      <c r="I38" s="7">
        <v>70000</v>
      </c>
      <c r="J38" s="9" t="str">
        <f t="shared" si="4"/>
        <v>-%</v>
      </c>
      <c r="K38" s="42" t="s">
        <v>52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170"/>
      <c r="C39" s="170"/>
      <c r="D39" s="170"/>
      <c r="E39" s="43" t="s">
        <v>24</v>
      </c>
      <c r="F39" s="44" t="s">
        <v>53</v>
      </c>
      <c r="G39" s="45" t="s">
        <v>54</v>
      </c>
      <c r="H39" s="109">
        <v>0</v>
      </c>
      <c r="I39" s="45">
        <v>70000</v>
      </c>
      <c r="J39" s="9" t="str">
        <f t="shared" si="4"/>
        <v>-%</v>
      </c>
      <c r="K39" s="28" t="s">
        <v>55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170"/>
      <c r="C40" s="170"/>
      <c r="D40" s="170"/>
      <c r="E40" s="44" t="s">
        <v>24</v>
      </c>
      <c r="F40" s="44" t="s">
        <v>56</v>
      </c>
      <c r="G40" s="45" t="s">
        <v>57</v>
      </c>
      <c r="H40" s="109">
        <v>0</v>
      </c>
      <c r="I40" s="45">
        <v>70000</v>
      </c>
      <c r="J40" s="9" t="str">
        <f t="shared" si="4"/>
        <v>-%</v>
      </c>
      <c r="K40" s="121" t="s">
        <v>58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170"/>
      <c r="C41" s="170"/>
      <c r="D41" s="170"/>
      <c r="E41" s="106" t="s">
        <v>133</v>
      </c>
      <c r="F41" s="41" t="s">
        <v>50</v>
      </c>
      <c r="G41" s="108" t="s">
        <v>143</v>
      </c>
      <c r="H41" s="7">
        <v>100000</v>
      </c>
      <c r="I41" s="109">
        <v>0</v>
      </c>
      <c r="J41" s="9">
        <f t="shared" si="4"/>
        <v>0</v>
      </c>
      <c r="K41" s="16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170"/>
      <c r="C42" s="170"/>
      <c r="D42" s="170"/>
      <c r="E42" s="106" t="s">
        <v>133</v>
      </c>
      <c r="F42" s="44" t="s">
        <v>53</v>
      </c>
      <c r="G42" s="108" t="s">
        <v>144</v>
      </c>
      <c r="H42" s="45">
        <v>100500</v>
      </c>
      <c r="I42" s="109">
        <v>0</v>
      </c>
      <c r="J42" s="9">
        <f t="shared" si="4"/>
        <v>0</v>
      </c>
      <c r="K42" s="16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170"/>
      <c r="C43" s="170"/>
      <c r="D43" s="170"/>
      <c r="E43" s="106" t="s">
        <v>133</v>
      </c>
      <c r="F43" s="44" t="s">
        <v>56</v>
      </c>
      <c r="G43" s="108" t="s">
        <v>145</v>
      </c>
      <c r="H43" s="45">
        <v>100000</v>
      </c>
      <c r="I43" s="109">
        <v>0</v>
      </c>
      <c r="J43" s="9">
        <f t="shared" si="4"/>
        <v>0</v>
      </c>
      <c r="K43" s="16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170"/>
      <c r="C44" s="170"/>
      <c r="D44" s="171"/>
      <c r="E44" s="166" t="s">
        <v>20</v>
      </c>
      <c r="F44" s="167"/>
      <c r="G44" s="168"/>
      <c r="H44" s="10">
        <f>SUM(H38:H43)</f>
        <v>300500</v>
      </c>
      <c r="I44" s="10">
        <f>SUM(I38:I43)</f>
        <v>210000</v>
      </c>
      <c r="J44" s="12">
        <f t="shared" si="4"/>
        <v>0.69883527454242933</v>
      </c>
      <c r="K44" s="12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170"/>
      <c r="C45" s="170"/>
      <c r="D45" s="201" t="s">
        <v>146</v>
      </c>
      <c r="E45" s="110" t="s">
        <v>24</v>
      </c>
      <c r="F45" s="111" t="s">
        <v>59</v>
      </c>
      <c r="G45" s="112" t="s">
        <v>60</v>
      </c>
      <c r="H45" s="109">
        <v>0</v>
      </c>
      <c r="I45" s="45">
        <v>50000</v>
      </c>
      <c r="J45" s="9" t="str">
        <f t="shared" si="4"/>
        <v>-%</v>
      </c>
      <c r="K45" s="48" t="s">
        <v>61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170"/>
      <c r="C46" s="170"/>
      <c r="D46" s="202"/>
      <c r="E46" s="113" t="s">
        <v>133</v>
      </c>
      <c r="F46" s="114" t="s">
        <v>148</v>
      </c>
      <c r="G46" s="115" t="s">
        <v>147</v>
      </c>
      <c r="H46" s="107">
        <v>101000</v>
      </c>
      <c r="I46" s="109">
        <v>0</v>
      </c>
      <c r="J46" s="9">
        <f t="shared" si="4"/>
        <v>0</v>
      </c>
      <c r="K46" s="120" t="s">
        <v>158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170"/>
      <c r="C47" s="170"/>
      <c r="D47" s="171"/>
      <c r="E47" s="194" t="s">
        <v>20</v>
      </c>
      <c r="F47" s="187"/>
      <c r="G47" s="180"/>
      <c r="H47" s="10">
        <f>SUM(H45:H46)</f>
        <v>101000</v>
      </c>
      <c r="I47" s="10">
        <f>SUM(I45:I46)</f>
        <v>50000</v>
      </c>
      <c r="J47" s="12">
        <f t="shared" si="4"/>
        <v>0.49504950495049505</v>
      </c>
      <c r="K47" s="11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170"/>
      <c r="C48" s="171"/>
      <c r="D48" s="195" t="s">
        <v>40</v>
      </c>
      <c r="E48" s="167"/>
      <c r="F48" s="167"/>
      <c r="G48" s="168"/>
      <c r="H48" s="32">
        <f>SUM(H44, H47)</f>
        <v>401500</v>
      </c>
      <c r="I48" s="32">
        <f>SUM( I44, I47)</f>
        <v>260000</v>
      </c>
      <c r="J48" s="33">
        <f t="shared" si="4"/>
        <v>0.6475716064757161</v>
      </c>
      <c r="K48" s="11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170"/>
      <c r="C49" s="199" t="s">
        <v>62</v>
      </c>
      <c r="D49" s="188" t="s">
        <v>63</v>
      </c>
      <c r="E49" s="49" t="s">
        <v>24</v>
      </c>
      <c r="F49" s="49" t="s">
        <v>64</v>
      </c>
      <c r="G49" s="50" t="s">
        <v>65</v>
      </c>
      <c r="H49" s="93">
        <v>0</v>
      </c>
      <c r="I49" s="51">
        <v>50000</v>
      </c>
      <c r="J49" s="9" t="str">
        <f t="shared" si="4"/>
        <v>-%</v>
      </c>
      <c r="K49" s="123" t="s">
        <v>61</v>
      </c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</row>
    <row r="50" spans="1:29" ht="15.75" customHeight="1">
      <c r="A50" s="1"/>
      <c r="B50" s="170"/>
      <c r="C50" s="170"/>
      <c r="D50" s="170"/>
      <c r="E50" s="49" t="s">
        <v>24</v>
      </c>
      <c r="F50" s="53" t="s">
        <v>66</v>
      </c>
      <c r="G50" s="50" t="s">
        <v>67</v>
      </c>
      <c r="H50" s="93">
        <v>0</v>
      </c>
      <c r="I50" s="51">
        <v>50000</v>
      </c>
      <c r="J50" s="9" t="str">
        <f t="shared" si="4"/>
        <v>-%</v>
      </c>
      <c r="K50" s="130" t="s">
        <v>61</v>
      </c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</row>
    <row r="51" spans="1:29" ht="15.75" customHeight="1">
      <c r="A51" s="1"/>
      <c r="B51" s="170"/>
      <c r="C51" s="170"/>
      <c r="D51" s="170"/>
      <c r="E51" s="127" t="s">
        <v>133</v>
      </c>
      <c r="F51" s="49" t="s">
        <v>64</v>
      </c>
      <c r="G51" s="128" t="s">
        <v>149</v>
      </c>
      <c r="H51" s="51">
        <v>0</v>
      </c>
      <c r="I51" s="93">
        <v>0</v>
      </c>
      <c r="J51" s="129" t="str">
        <f t="shared" si="4"/>
        <v>-%</v>
      </c>
      <c r="K51" s="131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</row>
    <row r="52" spans="1:29" ht="15.75" customHeight="1">
      <c r="A52" s="1"/>
      <c r="B52" s="170"/>
      <c r="C52" s="170"/>
      <c r="D52" s="170"/>
      <c r="E52" s="127" t="s">
        <v>133</v>
      </c>
      <c r="F52" s="53" t="s">
        <v>66</v>
      </c>
      <c r="G52" s="128" t="s">
        <v>150</v>
      </c>
      <c r="H52" s="51">
        <v>45500</v>
      </c>
      <c r="I52" s="93">
        <v>0</v>
      </c>
      <c r="J52" s="129">
        <f t="shared" si="4"/>
        <v>0</v>
      </c>
      <c r="K52" s="131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</row>
    <row r="53" spans="1:29" ht="12.75" customHeight="1">
      <c r="A53" s="1"/>
      <c r="B53" s="170"/>
      <c r="C53" s="170"/>
      <c r="D53" s="171"/>
      <c r="E53" s="196" t="s">
        <v>20</v>
      </c>
      <c r="F53" s="167"/>
      <c r="G53" s="168"/>
      <c r="H53" s="54">
        <f>SUM(H49:H52)</f>
        <v>45500</v>
      </c>
      <c r="I53" s="54">
        <f>SUM(I49:I52)</f>
        <v>100000</v>
      </c>
      <c r="J53" s="146">
        <f t="shared" si="4"/>
        <v>2.197802197802198</v>
      </c>
      <c r="K53" s="148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</row>
    <row r="54" spans="1:29" ht="15.75" customHeight="1">
      <c r="A54" s="1"/>
      <c r="B54" s="170"/>
      <c r="C54" s="170"/>
      <c r="D54" s="189" t="s">
        <v>68</v>
      </c>
      <c r="E54" s="132" t="s">
        <v>24</v>
      </c>
      <c r="F54" s="133" t="s">
        <v>69</v>
      </c>
      <c r="G54" s="133" t="s">
        <v>70</v>
      </c>
      <c r="H54" s="134">
        <v>0</v>
      </c>
      <c r="I54" s="135">
        <v>100000</v>
      </c>
      <c r="J54" s="136" t="str">
        <f t="shared" si="4"/>
        <v>-%</v>
      </c>
      <c r="K54" s="147" t="s">
        <v>71</v>
      </c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</row>
    <row r="55" spans="1:29" ht="15.75" customHeight="1">
      <c r="A55" s="1"/>
      <c r="B55" s="170"/>
      <c r="C55" s="170"/>
      <c r="D55" s="190"/>
      <c r="E55" s="140" t="s">
        <v>133</v>
      </c>
      <c r="F55" s="141" t="s">
        <v>151</v>
      </c>
      <c r="G55" s="141" t="s">
        <v>152</v>
      </c>
      <c r="H55" s="142">
        <v>0</v>
      </c>
      <c r="I55" s="143">
        <v>0</v>
      </c>
      <c r="J55" s="144" t="str">
        <f t="shared" si="4"/>
        <v>-%</v>
      </c>
      <c r="K55" s="145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</row>
    <row r="56" spans="1:29" ht="12.75" customHeight="1">
      <c r="A56" s="1"/>
      <c r="B56" s="170"/>
      <c r="C56" s="170"/>
      <c r="D56" s="171"/>
      <c r="E56" s="197" t="s">
        <v>20</v>
      </c>
      <c r="F56" s="187"/>
      <c r="G56" s="180"/>
      <c r="H56" s="137">
        <f>SUM(H54)</f>
        <v>0</v>
      </c>
      <c r="I56" s="137">
        <f t="shared" ref="I56" si="8">SUM(I54)</f>
        <v>100000</v>
      </c>
      <c r="J56" s="138" t="str">
        <f t="shared" si="4"/>
        <v>-%</v>
      </c>
      <c r="K56" s="13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70"/>
      <c r="C57" s="170"/>
      <c r="D57" s="191" t="s">
        <v>72</v>
      </c>
      <c r="E57" s="49" t="s">
        <v>24</v>
      </c>
      <c r="F57" s="53" t="s">
        <v>73</v>
      </c>
      <c r="G57" s="50" t="s">
        <v>74</v>
      </c>
      <c r="H57" s="93">
        <v>0</v>
      </c>
      <c r="I57" s="51">
        <v>300000</v>
      </c>
      <c r="J57" s="9" t="str">
        <f t="shared" si="4"/>
        <v>-%</v>
      </c>
      <c r="K57" s="124" t="s">
        <v>75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" customHeight="1">
      <c r="A58" s="1"/>
      <c r="B58" s="170"/>
      <c r="C58" s="170"/>
      <c r="D58" s="171"/>
      <c r="E58" s="196" t="s">
        <v>20</v>
      </c>
      <c r="F58" s="167"/>
      <c r="G58" s="168"/>
      <c r="H58" s="57">
        <f>SUM(H57)</f>
        <v>0</v>
      </c>
      <c r="I58" s="57">
        <f t="shared" ref="I58" si="9">SUM(I57)</f>
        <v>300000</v>
      </c>
      <c r="J58" s="12" t="str">
        <f t="shared" si="4"/>
        <v>-%</v>
      </c>
      <c r="K58" s="12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"/>
      <c r="B59" s="170"/>
      <c r="C59" s="170"/>
      <c r="D59" s="192" t="s">
        <v>76</v>
      </c>
      <c r="E59" s="149" t="s">
        <v>24</v>
      </c>
      <c r="F59" s="150" t="s">
        <v>76</v>
      </c>
      <c r="G59" s="150" t="s">
        <v>77</v>
      </c>
      <c r="H59" s="159">
        <v>0</v>
      </c>
      <c r="I59" s="151">
        <v>80000</v>
      </c>
      <c r="J59" s="136" t="str">
        <f t="shared" si="4"/>
        <v>-%</v>
      </c>
      <c r="K59" s="152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</row>
    <row r="60" spans="1:29" ht="15.75" customHeight="1">
      <c r="A60" s="1"/>
      <c r="B60" s="170"/>
      <c r="C60" s="170"/>
      <c r="D60" s="193"/>
      <c r="E60" s="154" t="s">
        <v>133</v>
      </c>
      <c r="F60" s="155" t="s">
        <v>153</v>
      </c>
      <c r="G60" s="158" t="s">
        <v>154</v>
      </c>
      <c r="H60" s="156">
        <v>0</v>
      </c>
      <c r="I60" s="160">
        <v>0</v>
      </c>
      <c r="J60" s="144" t="str">
        <f t="shared" si="4"/>
        <v>-%</v>
      </c>
      <c r="K60" s="157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</row>
    <row r="61" spans="1:29" ht="15.75" customHeight="1">
      <c r="A61" s="1"/>
      <c r="B61" s="170"/>
      <c r="C61" s="170"/>
      <c r="D61" s="171"/>
      <c r="E61" s="197" t="s">
        <v>20</v>
      </c>
      <c r="F61" s="187"/>
      <c r="G61" s="180"/>
      <c r="H61" s="57">
        <f>SUM(H59)</f>
        <v>0</v>
      </c>
      <c r="I61" s="57">
        <f t="shared" ref="I61" si="10">SUM(I59)</f>
        <v>80000</v>
      </c>
      <c r="J61" s="138" t="str">
        <f t="shared" si="4"/>
        <v>-%</v>
      </c>
      <c r="K61" s="15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70"/>
      <c r="C62" s="171"/>
      <c r="D62" s="195" t="s">
        <v>40</v>
      </c>
      <c r="E62" s="167"/>
      <c r="F62" s="167"/>
      <c r="G62" s="168"/>
      <c r="H62" s="32">
        <f>SUM(H53, H56, H58, H61)</f>
        <v>45500</v>
      </c>
      <c r="I62" s="32">
        <f>SUM(I56, I61,I58,I53)</f>
        <v>580000</v>
      </c>
      <c r="J62" s="33">
        <f t="shared" si="4"/>
        <v>12.747252747252746</v>
      </c>
      <c r="K62" s="11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71"/>
      <c r="C63" s="62" t="s">
        <v>27</v>
      </c>
      <c r="D63" s="63"/>
      <c r="E63" s="63"/>
      <c r="F63" s="63"/>
      <c r="G63" s="64"/>
      <c r="H63" s="65">
        <f>SUM(H26, H37, H48, H62)</f>
        <v>1375900</v>
      </c>
      <c r="I63" s="65">
        <f>SUM(I62,I48,I37,I26)</f>
        <v>1112000</v>
      </c>
      <c r="J63" s="17">
        <f t="shared" si="4"/>
        <v>0.80819827022312674</v>
      </c>
      <c r="K63" s="126" t="s">
        <v>78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1"/>
      <c r="G69" s="6" t="s">
        <v>27</v>
      </c>
      <c r="H69" s="67" t="s">
        <v>79</v>
      </c>
      <c r="I69" s="68" t="s">
        <v>80</v>
      </c>
      <c r="J69" s="69" t="s">
        <v>81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52"/>
      <c r="G70" s="70" t="s">
        <v>0</v>
      </c>
      <c r="H70" s="7">
        <f>H17</f>
        <v>2921483</v>
      </c>
      <c r="I70" s="7">
        <f>I17</f>
        <v>2184011</v>
      </c>
      <c r="J70" s="9">
        <f t="shared" ref="J70:J72" si="11">IFERROR(I70/H70,"-%")</f>
        <v>0.74756929956463891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52"/>
      <c r="G71" s="70" t="s">
        <v>28</v>
      </c>
      <c r="H71" s="7">
        <f>H63</f>
        <v>1375900</v>
      </c>
      <c r="I71" s="7">
        <f>I63</f>
        <v>1112000</v>
      </c>
      <c r="J71" s="9">
        <f t="shared" si="11"/>
        <v>0.80819827022312674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52"/>
      <c r="G72" s="71" t="s">
        <v>82</v>
      </c>
      <c r="H72" s="72">
        <f t="shared" ref="H72:I72" si="12">H70-H71</f>
        <v>1545583</v>
      </c>
      <c r="I72" s="72">
        <f t="shared" si="12"/>
        <v>1072011</v>
      </c>
      <c r="J72" s="73">
        <f t="shared" si="11"/>
        <v>0.69359652635930913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52"/>
      <c r="G73" s="52"/>
      <c r="H73" s="52"/>
      <c r="I73" s="5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6" t="s">
        <v>7</v>
      </c>
      <c r="H77" s="67" t="s">
        <v>79</v>
      </c>
      <c r="I77" s="68" t="s">
        <v>80</v>
      </c>
      <c r="J77" s="69" t="s">
        <v>81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70" t="s">
        <v>0</v>
      </c>
      <c r="H78" s="7">
        <f>H12</f>
        <v>2042583</v>
      </c>
      <c r="I78" s="7">
        <f>I12</f>
        <v>1050550</v>
      </c>
      <c r="J78" s="74">
        <f t="shared" ref="J78:J79" si="13">IFERROR(I78/H78,"-%")</f>
        <v>0.51432426491359229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70" t="s">
        <v>28</v>
      </c>
      <c r="H79" s="7">
        <f>SUMIF(E19:E63, "학생", H19:H63)</f>
        <v>497000</v>
      </c>
      <c r="I79" s="7">
        <f>SUMIF(E19:E63, "학생", I19:I63)</f>
        <v>150000</v>
      </c>
      <c r="J79" s="74">
        <f t="shared" si="13"/>
        <v>0.30181086519114686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71" t="s">
        <v>82</v>
      </c>
      <c r="H80" s="72">
        <f t="shared" ref="H80:I80" si="14">H78-H79</f>
        <v>1545583</v>
      </c>
      <c r="I80" s="72">
        <f t="shared" si="14"/>
        <v>900550</v>
      </c>
      <c r="J80" s="75">
        <f>IFERROR(I80/H80, "%")</f>
        <v>0.58266039416841409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6" t="s">
        <v>21</v>
      </c>
      <c r="H82" s="67" t="s">
        <v>79</v>
      </c>
      <c r="I82" s="68" t="s">
        <v>80</v>
      </c>
      <c r="J82" s="69" t="s">
        <v>81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70" t="s">
        <v>0</v>
      </c>
      <c r="H83" s="7">
        <f>H14</f>
        <v>878900</v>
      </c>
      <c r="I83" s="7">
        <f>I14</f>
        <v>100000</v>
      </c>
      <c r="J83" s="9">
        <f t="shared" ref="J83" si="15">IFERROR(I83/H83,"-%")</f>
        <v>0.11377858686995107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70" t="s">
        <v>28</v>
      </c>
      <c r="H84" s="7">
        <f>SUMIF(E19:E63, "본회계", H19:H63)</f>
        <v>878900</v>
      </c>
      <c r="I84" s="7">
        <f>SUMIF(E19:E63, "본회계", I19:I63)</f>
        <v>100000</v>
      </c>
      <c r="J84" s="9">
        <f>IFERROR(I84/H84,"-%")</f>
        <v>0.11377858686995107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71" t="s">
        <v>82</v>
      </c>
      <c r="H85" s="72">
        <f t="shared" ref="H85:I85" si="16">H83-H84</f>
        <v>0</v>
      </c>
      <c r="I85" s="72">
        <f t="shared" si="16"/>
        <v>0</v>
      </c>
      <c r="J85" s="73" t="str">
        <f>IFERROR(I85/H85,"-%")</f>
        <v>-%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6" t="s">
        <v>24</v>
      </c>
      <c r="H87" s="67" t="s">
        <v>79</v>
      </c>
      <c r="I87" s="68" t="s">
        <v>80</v>
      </c>
      <c r="J87" s="69" t="s">
        <v>81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70" t="s">
        <v>0</v>
      </c>
      <c r="H88" s="7">
        <f>H16</f>
        <v>0</v>
      </c>
      <c r="I88" s="7">
        <f>I16</f>
        <v>1033461</v>
      </c>
      <c r="J88" s="9" t="str">
        <f t="shared" ref="J88:J89" si="17">IFERROR(I88/H88,"-%")</f>
        <v>-%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70" t="s">
        <v>28</v>
      </c>
      <c r="H89" s="7">
        <f>SUMIF(E19:E63, "자치", H19:H63)</f>
        <v>0</v>
      </c>
      <c r="I89" s="7">
        <f>SUMIF(E19:E63, "자치", I19:I63)</f>
        <v>1012000</v>
      </c>
      <c r="J89" s="6" t="str">
        <f t="shared" si="17"/>
        <v>-%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71" t="s">
        <v>82</v>
      </c>
      <c r="H90" s="72">
        <f t="shared" ref="H90:I90" si="18">H88-H89</f>
        <v>0</v>
      </c>
      <c r="I90" s="72">
        <f t="shared" si="18"/>
        <v>21461</v>
      </c>
      <c r="J90" s="73" t="str">
        <f>IFERROR(I90/H90,"-%")</f>
        <v>-%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/>
    <row r="292" spans="1:29" ht="15.75" customHeight="1"/>
    <row r="293" spans="1:29" ht="15.75" customHeight="1"/>
    <row r="294" spans="1:29" ht="15.75" customHeight="1"/>
    <row r="295" spans="1:29" ht="15.75" customHeight="1"/>
    <row r="296" spans="1:29" ht="15.75" customHeight="1"/>
    <row r="297" spans="1:29" ht="15.75" customHeight="1"/>
    <row r="298" spans="1:29" ht="15.75" customHeight="1"/>
    <row r="299" spans="1:29" ht="15.75" customHeight="1"/>
    <row r="300" spans="1:29" ht="15.75" customHeight="1"/>
    <row r="301" spans="1:29" ht="15.75" customHeight="1"/>
    <row r="302" spans="1:29" ht="15.75" customHeight="1"/>
    <row r="303" spans="1:29" ht="15.75" customHeight="1"/>
    <row r="304" spans="1:29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mergeCells count="37">
    <mergeCell ref="E47:G47"/>
    <mergeCell ref="D48:G48"/>
    <mergeCell ref="E53:G53"/>
    <mergeCell ref="E56:G56"/>
    <mergeCell ref="B21:B63"/>
    <mergeCell ref="C38:C48"/>
    <mergeCell ref="C49:C62"/>
    <mergeCell ref="D26:G26"/>
    <mergeCell ref="D37:G37"/>
    <mergeCell ref="E58:G58"/>
    <mergeCell ref="E61:G61"/>
    <mergeCell ref="D62:G62"/>
    <mergeCell ref="D27:D36"/>
    <mergeCell ref="E36:G36"/>
    <mergeCell ref="E44:G44"/>
    <mergeCell ref="D45:D47"/>
    <mergeCell ref="D49:D53"/>
    <mergeCell ref="D54:D56"/>
    <mergeCell ref="D57:D58"/>
    <mergeCell ref="D59:D61"/>
    <mergeCell ref="D24:D25"/>
    <mergeCell ref="E25:G25"/>
    <mergeCell ref="C21:C26"/>
    <mergeCell ref="C27:C37"/>
    <mergeCell ref="D38:D44"/>
    <mergeCell ref="D3:K3"/>
    <mergeCell ref="D5:D17"/>
    <mergeCell ref="E5:E12"/>
    <mergeCell ref="F12:G12"/>
    <mergeCell ref="E13:E14"/>
    <mergeCell ref="F14:G14"/>
    <mergeCell ref="E15:E16"/>
    <mergeCell ref="F16:G16"/>
    <mergeCell ref="E17:G17"/>
    <mergeCell ref="B19:K19"/>
    <mergeCell ref="D21:D23"/>
    <mergeCell ref="E23:G23"/>
  </mergeCells>
  <phoneticPr fontId="17" type="noConversion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0"/>
  <sheetViews>
    <sheetView workbookViewId="0"/>
  </sheetViews>
  <sheetFormatPr defaultColWidth="14.44140625" defaultRowHeight="15" customHeight="1"/>
  <cols>
    <col min="1" max="3" width="14.44140625" customWidth="1"/>
    <col min="4" max="4" width="25.44140625" customWidth="1"/>
    <col min="5" max="5" width="14.6640625" customWidth="1"/>
    <col min="6" max="6" width="33.33203125" customWidth="1"/>
    <col min="8" max="8" width="17.6640625" customWidth="1"/>
    <col min="9" max="9" width="15.109375" customWidth="1"/>
    <col min="10" max="11" width="1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176" t="s">
        <v>0</v>
      </c>
      <c r="E3" s="167"/>
      <c r="F3" s="167"/>
      <c r="G3" s="167"/>
      <c r="H3" s="167"/>
      <c r="I3" s="167"/>
      <c r="J3" s="167"/>
      <c r="K3" s="16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76" t="s">
        <v>83</v>
      </c>
      <c r="I4" s="76" t="s">
        <v>84</v>
      </c>
      <c r="J4" s="77" t="s">
        <v>85</v>
      </c>
      <c r="K4" s="3" t="s">
        <v>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204" t="s">
        <v>1</v>
      </c>
      <c r="E5" s="204" t="s">
        <v>7</v>
      </c>
      <c r="F5" s="78" t="s">
        <v>86</v>
      </c>
      <c r="G5" s="79" t="s">
        <v>9</v>
      </c>
      <c r="H5" s="80">
        <v>396000</v>
      </c>
      <c r="I5" s="81">
        <v>550000</v>
      </c>
      <c r="J5" s="82">
        <f>I5/H5</f>
        <v>1.3888888888888888</v>
      </c>
      <c r="K5" s="79" t="s">
        <v>87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170"/>
      <c r="E6" s="170"/>
      <c r="F6" s="5" t="s">
        <v>88</v>
      </c>
      <c r="G6" s="6" t="s">
        <v>9</v>
      </c>
      <c r="H6" s="7"/>
      <c r="I6" s="8"/>
      <c r="J6" s="9" t="str">
        <f t="shared" ref="J6:J23" si="0">IFERROR(I6/H6,"-%")</f>
        <v>-%</v>
      </c>
      <c r="K6" s="6" t="s">
        <v>89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170"/>
      <c r="E7" s="170"/>
      <c r="F7" s="5" t="s">
        <v>90</v>
      </c>
      <c r="G7" s="6" t="s">
        <v>11</v>
      </c>
      <c r="H7" s="7"/>
      <c r="I7" s="8"/>
      <c r="J7" s="9" t="str">
        <f t="shared" si="0"/>
        <v>-%</v>
      </c>
      <c r="K7" s="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170"/>
      <c r="E8" s="170"/>
      <c r="F8" s="5" t="s">
        <v>16</v>
      </c>
      <c r="G8" s="6" t="s">
        <v>13</v>
      </c>
      <c r="H8" s="7">
        <v>0</v>
      </c>
      <c r="I8" s="8"/>
      <c r="J8" s="9" t="str">
        <f t="shared" si="0"/>
        <v>-%</v>
      </c>
      <c r="K8" s="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170"/>
      <c r="E9" s="170"/>
      <c r="F9" s="5" t="s">
        <v>18</v>
      </c>
      <c r="G9" s="6" t="s">
        <v>15</v>
      </c>
      <c r="H9" s="7"/>
      <c r="I9" s="8"/>
      <c r="J9" s="9" t="str">
        <f t="shared" si="0"/>
        <v>-%</v>
      </c>
      <c r="K9" s="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170"/>
      <c r="E10" s="170"/>
      <c r="F10" s="5"/>
      <c r="G10" s="6"/>
      <c r="H10" s="7"/>
      <c r="I10" s="8"/>
      <c r="J10" s="9" t="str">
        <f t="shared" si="0"/>
        <v>-%</v>
      </c>
      <c r="K10" s="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170"/>
      <c r="E11" s="170"/>
      <c r="F11" s="5"/>
      <c r="G11" s="6"/>
      <c r="H11" s="7"/>
      <c r="I11" s="8"/>
      <c r="J11" s="9" t="str">
        <f t="shared" si="0"/>
        <v>-%</v>
      </c>
      <c r="K11" s="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170"/>
      <c r="E12" s="171"/>
      <c r="F12" s="179" t="s">
        <v>20</v>
      </c>
      <c r="G12" s="168"/>
      <c r="H12" s="10">
        <f t="shared" ref="H12:I12" si="1">SUM(H5:H11)</f>
        <v>396000</v>
      </c>
      <c r="I12" s="11">
        <f t="shared" si="1"/>
        <v>550000</v>
      </c>
      <c r="J12" s="12">
        <f t="shared" si="0"/>
        <v>1.3888888888888888</v>
      </c>
      <c r="K12" s="1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2"/>
      <c r="D13" s="170"/>
      <c r="E13" s="204" t="s">
        <v>21</v>
      </c>
      <c r="F13" s="78" t="s">
        <v>91</v>
      </c>
      <c r="G13" s="79" t="s">
        <v>23</v>
      </c>
      <c r="H13" s="80">
        <v>1000000</v>
      </c>
      <c r="I13" s="80">
        <v>1000000</v>
      </c>
      <c r="J13" s="9">
        <f t="shared" si="0"/>
        <v>1</v>
      </c>
      <c r="K13" s="79" t="s">
        <v>87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2"/>
      <c r="D14" s="170"/>
      <c r="E14" s="170"/>
      <c r="F14" s="5"/>
      <c r="G14" s="6"/>
      <c r="H14" s="7"/>
      <c r="I14" s="7"/>
      <c r="J14" s="9" t="str">
        <f t="shared" si="0"/>
        <v>-%</v>
      </c>
      <c r="K14" s="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2"/>
      <c r="D15" s="170"/>
      <c r="E15" s="170"/>
      <c r="F15" s="5"/>
      <c r="G15" s="6"/>
      <c r="H15" s="7"/>
      <c r="I15" s="7"/>
      <c r="J15" s="9" t="str">
        <f t="shared" si="0"/>
        <v>-%</v>
      </c>
      <c r="K15" s="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2"/>
      <c r="D16" s="170"/>
      <c r="E16" s="170"/>
      <c r="F16" s="5"/>
      <c r="G16" s="6"/>
      <c r="H16" s="7"/>
      <c r="I16" s="7"/>
      <c r="J16" s="9" t="str">
        <f t="shared" si="0"/>
        <v>-%</v>
      </c>
      <c r="K16" s="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2"/>
      <c r="D17" s="170"/>
      <c r="E17" s="170"/>
      <c r="F17" s="5"/>
      <c r="G17" s="6"/>
      <c r="H17" s="7"/>
      <c r="I17" s="7"/>
      <c r="J17" s="9" t="str">
        <f t="shared" si="0"/>
        <v>-%</v>
      </c>
      <c r="K17" s="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2"/>
      <c r="D18" s="170"/>
      <c r="E18" s="171"/>
      <c r="F18" s="179" t="s">
        <v>20</v>
      </c>
      <c r="G18" s="168"/>
      <c r="H18" s="10">
        <f t="shared" ref="H18:I18" si="2">SUM(H13:H17)</f>
        <v>1000000</v>
      </c>
      <c r="I18" s="10">
        <f t="shared" si="2"/>
        <v>1000000</v>
      </c>
      <c r="J18" s="12">
        <f t="shared" si="0"/>
        <v>1</v>
      </c>
      <c r="K18" s="1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1"/>
      <c r="C19" s="2"/>
      <c r="D19" s="170"/>
      <c r="E19" s="204" t="s">
        <v>24</v>
      </c>
      <c r="F19" s="78" t="s">
        <v>92</v>
      </c>
      <c r="G19" s="79" t="s">
        <v>26</v>
      </c>
      <c r="H19" s="80">
        <v>1000000</v>
      </c>
      <c r="I19" s="80">
        <v>1000000</v>
      </c>
      <c r="J19" s="9">
        <f t="shared" si="0"/>
        <v>1</v>
      </c>
      <c r="K19" s="79" t="s">
        <v>87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"/>
      <c r="C20" s="2"/>
      <c r="D20" s="170"/>
      <c r="E20" s="170"/>
      <c r="F20" s="5" t="s">
        <v>93</v>
      </c>
      <c r="G20" s="6"/>
      <c r="H20" s="7"/>
      <c r="I20" s="8"/>
      <c r="J20" s="9" t="str">
        <f t="shared" si="0"/>
        <v>-%</v>
      </c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"/>
      <c r="C21" s="2"/>
      <c r="D21" s="170"/>
      <c r="E21" s="170"/>
      <c r="F21" s="5"/>
      <c r="G21" s="6"/>
      <c r="H21" s="7"/>
      <c r="I21" s="8"/>
      <c r="J21" s="9" t="str">
        <f t="shared" si="0"/>
        <v>-%</v>
      </c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"/>
      <c r="C22" s="2"/>
      <c r="D22" s="170"/>
      <c r="E22" s="171"/>
      <c r="F22" s="179" t="s">
        <v>20</v>
      </c>
      <c r="G22" s="168"/>
      <c r="H22" s="10">
        <f t="shared" ref="H22:I22" si="3">SUM(H19:H21)</f>
        <v>1000000</v>
      </c>
      <c r="I22" s="10">
        <f t="shared" si="3"/>
        <v>1000000</v>
      </c>
      <c r="J22" s="12">
        <f t="shared" si="0"/>
        <v>1</v>
      </c>
      <c r="K22" s="1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"/>
      <c r="C23" s="2"/>
      <c r="D23" s="171"/>
      <c r="E23" s="182" t="s">
        <v>27</v>
      </c>
      <c r="F23" s="167"/>
      <c r="G23" s="168"/>
      <c r="H23" s="15">
        <f t="shared" ref="H23:I23" si="4">SUM(H12,H18,H22)</f>
        <v>2396000</v>
      </c>
      <c r="I23" s="16">
        <f t="shared" si="4"/>
        <v>2550000</v>
      </c>
      <c r="J23" s="17">
        <f t="shared" si="0"/>
        <v>1.0642737896494157</v>
      </c>
      <c r="K23" s="1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1"/>
      <c r="C24" s="1"/>
      <c r="D24" s="1"/>
      <c r="E24" s="1"/>
      <c r="F24" s="1"/>
      <c r="G24" s="1"/>
      <c r="H24" s="19"/>
      <c r="I24" s="2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183" t="s">
        <v>28</v>
      </c>
      <c r="C25" s="167"/>
      <c r="D25" s="167"/>
      <c r="E25" s="167"/>
      <c r="F25" s="167"/>
      <c r="G25" s="167"/>
      <c r="H25" s="167"/>
      <c r="I25" s="167"/>
      <c r="J25" s="167"/>
      <c r="K25" s="16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21" t="s">
        <v>1</v>
      </c>
      <c r="C26" s="22" t="s">
        <v>29</v>
      </c>
      <c r="D26" s="22" t="s">
        <v>30</v>
      </c>
      <c r="E26" s="22" t="s">
        <v>2</v>
      </c>
      <c r="F26" s="22" t="s">
        <v>31</v>
      </c>
      <c r="G26" s="23" t="s">
        <v>4</v>
      </c>
      <c r="H26" s="23" t="s">
        <v>83</v>
      </c>
      <c r="I26" s="23" t="s">
        <v>84</v>
      </c>
      <c r="J26" s="83" t="s">
        <v>85</v>
      </c>
      <c r="K26" s="25" t="s">
        <v>32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198" t="s">
        <v>1</v>
      </c>
      <c r="C27" s="169" t="s">
        <v>94</v>
      </c>
      <c r="D27" s="169" t="s">
        <v>95</v>
      </c>
      <c r="E27" s="27" t="s">
        <v>7</v>
      </c>
      <c r="F27" s="27" t="s">
        <v>35</v>
      </c>
      <c r="G27" s="27" t="s">
        <v>36</v>
      </c>
      <c r="H27" s="27">
        <v>90000</v>
      </c>
      <c r="I27" s="27">
        <v>105000</v>
      </c>
      <c r="J27" s="9">
        <f t="shared" ref="J27:J59" si="5">IFERROR(I27/H27,"-%")</f>
        <v>1.1666666666666667</v>
      </c>
      <c r="K27" s="28" t="s">
        <v>96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170"/>
      <c r="C28" s="170"/>
      <c r="D28" s="170"/>
      <c r="E28" s="7" t="s">
        <v>7</v>
      </c>
      <c r="F28" s="7" t="s">
        <v>37</v>
      </c>
      <c r="G28" s="7" t="s">
        <v>38</v>
      </c>
      <c r="H28" s="7">
        <v>50000</v>
      </c>
      <c r="I28" s="27">
        <v>50000</v>
      </c>
      <c r="J28" s="9">
        <f t="shared" si="5"/>
        <v>1</v>
      </c>
      <c r="K28" s="2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170"/>
      <c r="C29" s="170"/>
      <c r="D29" s="171"/>
      <c r="E29" s="185" t="s">
        <v>20</v>
      </c>
      <c r="F29" s="186"/>
      <c r="G29" s="187"/>
      <c r="H29" s="10">
        <f t="shared" ref="H29:I29" si="6">SUM(H27:H28)</f>
        <v>140000</v>
      </c>
      <c r="I29" s="30">
        <f t="shared" si="6"/>
        <v>155000</v>
      </c>
      <c r="J29" s="12">
        <f t="shared" si="5"/>
        <v>1.1071428571428572</v>
      </c>
      <c r="K29" s="3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170"/>
      <c r="C30" s="170"/>
      <c r="D30" s="169" t="s">
        <v>16</v>
      </c>
      <c r="E30" s="27" t="s">
        <v>7</v>
      </c>
      <c r="F30" s="27" t="s">
        <v>16</v>
      </c>
      <c r="G30" s="27" t="s">
        <v>39</v>
      </c>
      <c r="H30" s="27">
        <v>0</v>
      </c>
      <c r="I30" s="27">
        <v>50000</v>
      </c>
      <c r="J30" s="9" t="str">
        <f t="shared" si="5"/>
        <v>-%</v>
      </c>
      <c r="K30" s="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170"/>
      <c r="C31" s="170"/>
      <c r="D31" s="171"/>
      <c r="E31" s="166" t="s">
        <v>20</v>
      </c>
      <c r="F31" s="167"/>
      <c r="G31" s="168"/>
      <c r="H31" s="30">
        <v>0</v>
      </c>
      <c r="I31" s="30">
        <f>SUM(I30)</f>
        <v>50000</v>
      </c>
      <c r="J31" s="12" t="str">
        <f t="shared" si="5"/>
        <v>-%</v>
      </c>
      <c r="K31" s="3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170"/>
      <c r="C32" s="171"/>
      <c r="D32" s="195" t="s">
        <v>40</v>
      </c>
      <c r="E32" s="167"/>
      <c r="F32" s="167"/>
      <c r="G32" s="168"/>
      <c r="H32" s="32">
        <f t="shared" ref="H32:I32" si="7">SUM(H29, H31)</f>
        <v>140000</v>
      </c>
      <c r="I32" s="32">
        <f t="shared" si="7"/>
        <v>205000</v>
      </c>
      <c r="J32" s="33">
        <f t="shared" si="5"/>
        <v>1.4642857142857142</v>
      </c>
      <c r="K32" s="3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170"/>
      <c r="C33" s="205" t="s">
        <v>97</v>
      </c>
      <c r="D33" s="206" t="s">
        <v>98</v>
      </c>
      <c r="E33" s="84" t="s">
        <v>7</v>
      </c>
      <c r="F33" s="37" t="s">
        <v>99</v>
      </c>
      <c r="G33" s="37" t="s">
        <v>44</v>
      </c>
      <c r="H33" s="27">
        <v>50000</v>
      </c>
      <c r="I33" s="27">
        <v>16000</v>
      </c>
      <c r="J33" s="9">
        <f t="shared" si="5"/>
        <v>0.32</v>
      </c>
      <c r="K33" s="8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170"/>
      <c r="C34" s="173"/>
      <c r="D34" s="170"/>
      <c r="E34" s="86" t="s">
        <v>7</v>
      </c>
      <c r="F34" s="40" t="s">
        <v>100</v>
      </c>
      <c r="G34" s="40" t="s">
        <v>47</v>
      </c>
      <c r="H34" s="27">
        <v>30000</v>
      </c>
      <c r="I34" s="27">
        <v>150000</v>
      </c>
      <c r="J34" s="9">
        <f t="shared" si="5"/>
        <v>5</v>
      </c>
      <c r="K34" s="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170"/>
      <c r="C35" s="173"/>
      <c r="D35" s="170"/>
      <c r="E35" s="86" t="s">
        <v>7</v>
      </c>
      <c r="F35" s="40" t="s">
        <v>101</v>
      </c>
      <c r="G35" s="40" t="s">
        <v>102</v>
      </c>
      <c r="H35" s="27">
        <v>10000</v>
      </c>
      <c r="I35" s="27">
        <v>100000</v>
      </c>
      <c r="J35" s="9">
        <f t="shared" si="5"/>
        <v>10</v>
      </c>
      <c r="K35" s="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170"/>
      <c r="C36" s="173"/>
      <c r="D36" s="171"/>
      <c r="E36" s="166" t="s">
        <v>20</v>
      </c>
      <c r="F36" s="167"/>
      <c r="G36" s="168"/>
      <c r="H36" s="30">
        <f t="shared" ref="H36:I36" si="8">SUM(H33:H35)</f>
        <v>90000</v>
      </c>
      <c r="I36" s="30">
        <f t="shared" si="8"/>
        <v>266000</v>
      </c>
      <c r="J36" s="12">
        <f t="shared" si="5"/>
        <v>2.9555555555555557</v>
      </c>
      <c r="K36" s="3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170"/>
      <c r="C37" s="173"/>
      <c r="D37" s="203" t="s">
        <v>103</v>
      </c>
      <c r="E37" s="84" t="s">
        <v>21</v>
      </c>
      <c r="F37" s="37" t="s">
        <v>104</v>
      </c>
      <c r="G37" s="37" t="s">
        <v>51</v>
      </c>
      <c r="H37" s="87">
        <v>0</v>
      </c>
      <c r="I37" s="87">
        <v>5000</v>
      </c>
      <c r="J37" s="9" t="str">
        <f t="shared" si="5"/>
        <v>-%</v>
      </c>
      <c r="K37" s="4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170"/>
      <c r="C38" s="173"/>
      <c r="D38" s="170"/>
      <c r="E38" s="86" t="s">
        <v>21</v>
      </c>
      <c r="F38" s="40" t="s">
        <v>105</v>
      </c>
      <c r="G38" s="40" t="s">
        <v>54</v>
      </c>
      <c r="H38" s="87">
        <v>50000</v>
      </c>
      <c r="I38" s="87">
        <v>40000</v>
      </c>
      <c r="J38" s="9">
        <f t="shared" si="5"/>
        <v>0.8</v>
      </c>
      <c r="K38" s="4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170"/>
      <c r="C39" s="173"/>
      <c r="D39" s="170"/>
      <c r="E39" s="86" t="s">
        <v>21</v>
      </c>
      <c r="F39" s="40" t="s">
        <v>106</v>
      </c>
      <c r="G39" s="40" t="s">
        <v>57</v>
      </c>
      <c r="H39" s="45">
        <v>100000</v>
      </c>
      <c r="I39" s="87">
        <v>100000</v>
      </c>
      <c r="J39" s="9">
        <f t="shared" si="5"/>
        <v>1</v>
      </c>
      <c r="K39" s="4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170"/>
      <c r="C40" s="173"/>
      <c r="D40" s="171"/>
      <c r="E40" s="166" t="s">
        <v>20</v>
      </c>
      <c r="F40" s="167"/>
      <c r="G40" s="168"/>
      <c r="H40" s="30">
        <f t="shared" ref="H40:I40" si="9">SUM(H37:H39)</f>
        <v>150000</v>
      </c>
      <c r="I40" s="30">
        <f t="shared" si="9"/>
        <v>145000</v>
      </c>
      <c r="J40" s="12">
        <f t="shared" si="5"/>
        <v>0.96666666666666667</v>
      </c>
      <c r="K40" s="3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170"/>
      <c r="C41" s="173"/>
      <c r="D41" s="195" t="s">
        <v>40</v>
      </c>
      <c r="E41" s="167"/>
      <c r="F41" s="167"/>
      <c r="G41" s="168"/>
      <c r="H41" s="32">
        <f t="shared" ref="H41:I41" si="10">SUM(H36, H40)</f>
        <v>240000</v>
      </c>
      <c r="I41" s="32">
        <f t="shared" si="10"/>
        <v>411000</v>
      </c>
      <c r="J41" s="33">
        <f t="shared" si="5"/>
        <v>1.7124999999999999</v>
      </c>
      <c r="K41" s="3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170"/>
      <c r="C42" s="169" t="s">
        <v>107</v>
      </c>
      <c r="D42" s="169" t="s">
        <v>108</v>
      </c>
      <c r="E42" s="7" t="s">
        <v>7</v>
      </c>
      <c r="F42" s="7" t="s">
        <v>109</v>
      </c>
      <c r="G42" s="7" t="s">
        <v>60</v>
      </c>
      <c r="H42" s="7"/>
      <c r="I42" s="7"/>
      <c r="J42" s="9" t="str">
        <f t="shared" si="5"/>
        <v>-%</v>
      </c>
      <c r="K42" s="28" t="s">
        <v>110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170"/>
      <c r="C43" s="170"/>
      <c r="D43" s="171"/>
      <c r="E43" s="166" t="s">
        <v>20</v>
      </c>
      <c r="F43" s="167"/>
      <c r="G43" s="168"/>
      <c r="H43" s="10">
        <f t="shared" ref="H43:I43" si="11">SUM(H42)</f>
        <v>0</v>
      </c>
      <c r="I43" s="10">
        <f t="shared" si="11"/>
        <v>0</v>
      </c>
      <c r="J43" s="12" t="str">
        <f t="shared" si="5"/>
        <v>-%</v>
      </c>
      <c r="K43" s="4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170"/>
      <c r="C44" s="170"/>
      <c r="D44" s="169" t="s">
        <v>111</v>
      </c>
      <c r="E44" s="45" t="s">
        <v>7</v>
      </c>
      <c r="F44" s="45" t="s">
        <v>109</v>
      </c>
      <c r="G44" s="45" t="s">
        <v>112</v>
      </c>
      <c r="H44" s="45"/>
      <c r="I44" s="45"/>
      <c r="J44" s="9" t="str">
        <f t="shared" si="5"/>
        <v>-%</v>
      </c>
      <c r="K44" s="28" t="s">
        <v>110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170"/>
      <c r="C45" s="170"/>
      <c r="D45" s="170"/>
      <c r="E45" s="45" t="s">
        <v>7</v>
      </c>
      <c r="F45" s="45" t="s">
        <v>113</v>
      </c>
      <c r="G45" s="45" t="s">
        <v>114</v>
      </c>
      <c r="H45" s="45"/>
      <c r="I45" s="45"/>
      <c r="J45" s="9" t="str">
        <f t="shared" si="5"/>
        <v>-%</v>
      </c>
      <c r="K45" s="4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170"/>
      <c r="C46" s="170"/>
      <c r="D46" s="171"/>
      <c r="E46" s="166" t="s">
        <v>20</v>
      </c>
      <c r="F46" s="167"/>
      <c r="G46" s="168"/>
      <c r="H46" s="10">
        <f t="shared" ref="H46:I46" si="12">SUM(H44:H45)</f>
        <v>0</v>
      </c>
      <c r="I46" s="10">
        <f t="shared" si="12"/>
        <v>0</v>
      </c>
      <c r="J46" s="12" t="str">
        <f t="shared" si="5"/>
        <v>-%</v>
      </c>
      <c r="K46" s="4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170"/>
      <c r="C47" s="170"/>
      <c r="D47" s="169" t="s">
        <v>115</v>
      </c>
      <c r="E47" s="45" t="s">
        <v>7</v>
      </c>
      <c r="F47" s="45" t="s">
        <v>76</v>
      </c>
      <c r="G47" s="45" t="s">
        <v>116</v>
      </c>
      <c r="H47" s="45"/>
      <c r="I47" s="45"/>
      <c r="J47" s="9" t="str">
        <f t="shared" si="5"/>
        <v>-%</v>
      </c>
      <c r="K47" s="28" t="s">
        <v>117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170"/>
      <c r="C48" s="170"/>
      <c r="D48" s="171"/>
      <c r="E48" s="166" t="s">
        <v>20</v>
      </c>
      <c r="F48" s="167"/>
      <c r="G48" s="168"/>
      <c r="H48" s="10">
        <f t="shared" ref="H48:I48" si="13">SUM(H47)</f>
        <v>0</v>
      </c>
      <c r="I48" s="10">
        <f t="shared" si="13"/>
        <v>0</v>
      </c>
      <c r="J48" s="12" t="str">
        <f t="shared" si="5"/>
        <v>-%</v>
      </c>
      <c r="K48" s="3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170"/>
      <c r="C49" s="171"/>
      <c r="D49" s="195" t="s">
        <v>40</v>
      </c>
      <c r="E49" s="167"/>
      <c r="F49" s="167"/>
      <c r="G49" s="168"/>
      <c r="H49" s="32">
        <f t="shared" ref="H49:I49" si="14">SUM(H43, H46, H48)</f>
        <v>0</v>
      </c>
      <c r="I49" s="32">
        <f t="shared" si="14"/>
        <v>0</v>
      </c>
      <c r="J49" s="33" t="str">
        <f t="shared" si="5"/>
        <v>-%</v>
      </c>
      <c r="K49" s="3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170"/>
      <c r="C50" s="189" t="s">
        <v>118</v>
      </c>
      <c r="D50" s="189" t="s">
        <v>108</v>
      </c>
      <c r="E50" s="50" t="s">
        <v>24</v>
      </c>
      <c r="F50" s="50" t="s">
        <v>109</v>
      </c>
      <c r="G50" s="50" t="s">
        <v>65</v>
      </c>
      <c r="H50" s="51"/>
      <c r="I50" s="51"/>
      <c r="J50" s="9" t="str">
        <f t="shared" si="5"/>
        <v>-%</v>
      </c>
      <c r="K50" s="50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</row>
    <row r="51" spans="1:29" ht="15.75" customHeight="1">
      <c r="A51" s="1"/>
      <c r="B51" s="170"/>
      <c r="C51" s="170"/>
      <c r="D51" s="170"/>
      <c r="E51" s="50" t="s">
        <v>24</v>
      </c>
      <c r="F51" s="50" t="s">
        <v>113</v>
      </c>
      <c r="G51" s="50" t="s">
        <v>65</v>
      </c>
      <c r="H51" s="51"/>
      <c r="I51" s="51"/>
      <c r="J51" s="9" t="str">
        <f t="shared" si="5"/>
        <v>-%</v>
      </c>
      <c r="K51" s="50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</row>
    <row r="52" spans="1:29" ht="15.75" customHeight="1">
      <c r="A52" s="1"/>
      <c r="B52" s="170"/>
      <c r="C52" s="170"/>
      <c r="D52" s="171"/>
      <c r="E52" s="196" t="s">
        <v>20</v>
      </c>
      <c r="F52" s="167"/>
      <c r="G52" s="168"/>
      <c r="H52" s="54">
        <f t="shared" ref="H52:I52" si="15">SUM(H50:H51)</f>
        <v>0</v>
      </c>
      <c r="I52" s="54">
        <f t="shared" si="15"/>
        <v>0</v>
      </c>
      <c r="J52" s="12" t="str">
        <f t="shared" si="5"/>
        <v>-%</v>
      </c>
      <c r="K52" s="55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</row>
    <row r="53" spans="1:29" ht="15.75" customHeight="1">
      <c r="A53" s="1"/>
      <c r="B53" s="170"/>
      <c r="C53" s="171"/>
      <c r="D53" s="195" t="s">
        <v>40</v>
      </c>
      <c r="E53" s="167"/>
      <c r="F53" s="167"/>
      <c r="G53" s="168"/>
      <c r="H53" s="32">
        <f t="shared" ref="H53:I53" si="16">SUM(H52)</f>
        <v>0</v>
      </c>
      <c r="I53" s="32">
        <f t="shared" si="16"/>
        <v>0</v>
      </c>
      <c r="J53" s="33" t="str">
        <f t="shared" si="5"/>
        <v>-%</v>
      </c>
      <c r="K53" s="34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</row>
    <row r="54" spans="1:29" ht="15.75" customHeight="1">
      <c r="A54" s="1"/>
      <c r="B54" s="170"/>
      <c r="C54" s="189" t="s">
        <v>119</v>
      </c>
      <c r="D54" s="189" t="s">
        <v>108</v>
      </c>
      <c r="E54" s="50" t="s">
        <v>21</v>
      </c>
      <c r="F54" s="50" t="s">
        <v>109</v>
      </c>
      <c r="G54" s="50" t="s">
        <v>70</v>
      </c>
      <c r="H54" s="51"/>
      <c r="I54" s="51"/>
      <c r="J54" s="9" t="str">
        <f t="shared" si="5"/>
        <v>-%</v>
      </c>
      <c r="K54" s="50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</row>
    <row r="55" spans="1:29" ht="15.75" customHeight="1">
      <c r="A55" s="1"/>
      <c r="B55" s="170"/>
      <c r="C55" s="170"/>
      <c r="D55" s="171"/>
      <c r="E55" s="196" t="s">
        <v>20</v>
      </c>
      <c r="F55" s="167"/>
      <c r="G55" s="168"/>
      <c r="H55" s="54">
        <f t="shared" ref="H55:I55" si="17">SUM(H54)</f>
        <v>0</v>
      </c>
      <c r="I55" s="54">
        <f t="shared" si="17"/>
        <v>0</v>
      </c>
      <c r="J55" s="12" t="str">
        <f t="shared" si="5"/>
        <v>-%</v>
      </c>
      <c r="K55" s="5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170"/>
      <c r="C56" s="170"/>
      <c r="D56" s="189" t="s">
        <v>120</v>
      </c>
      <c r="E56" s="59" t="s">
        <v>21</v>
      </c>
      <c r="F56" s="59" t="s">
        <v>76</v>
      </c>
      <c r="G56" s="59" t="s">
        <v>121</v>
      </c>
      <c r="H56" s="60"/>
      <c r="I56" s="60"/>
      <c r="J56" s="9" t="str">
        <f t="shared" si="5"/>
        <v>-%</v>
      </c>
      <c r="K56" s="28" t="s">
        <v>117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70"/>
      <c r="C57" s="170"/>
      <c r="D57" s="171"/>
      <c r="E57" s="196" t="s">
        <v>20</v>
      </c>
      <c r="F57" s="167"/>
      <c r="G57" s="168"/>
      <c r="H57" s="57">
        <f t="shared" ref="H57:I57" si="18">SUM(H56)</f>
        <v>0</v>
      </c>
      <c r="I57" s="57">
        <f t="shared" si="18"/>
        <v>0</v>
      </c>
      <c r="J57" s="12" t="str">
        <f t="shared" si="5"/>
        <v>-%</v>
      </c>
      <c r="K57" s="58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70"/>
      <c r="C58" s="171"/>
      <c r="D58" s="195" t="s">
        <v>40</v>
      </c>
      <c r="E58" s="167"/>
      <c r="F58" s="167"/>
      <c r="G58" s="168"/>
      <c r="H58" s="32">
        <f t="shared" ref="H58:I58" si="19">SUM(H55, H57)</f>
        <v>0</v>
      </c>
      <c r="I58" s="32">
        <f t="shared" si="19"/>
        <v>0</v>
      </c>
      <c r="J58" s="33" t="str">
        <f t="shared" si="5"/>
        <v>-%</v>
      </c>
      <c r="K58" s="34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</row>
    <row r="59" spans="1:29" ht="15.75" customHeight="1">
      <c r="A59" s="1"/>
      <c r="B59" s="171"/>
      <c r="C59" s="207" t="s">
        <v>27</v>
      </c>
      <c r="D59" s="167"/>
      <c r="E59" s="167"/>
      <c r="F59" s="167"/>
      <c r="G59" s="168"/>
      <c r="H59" s="65">
        <f t="shared" ref="H59:I59" si="20">SUM(H32, H41, H49, H53, H58)</f>
        <v>380000</v>
      </c>
      <c r="I59" s="65">
        <f t="shared" si="20"/>
        <v>616000</v>
      </c>
      <c r="J59" s="17">
        <f t="shared" si="5"/>
        <v>1.6210526315789473</v>
      </c>
      <c r="K59" s="66" t="s">
        <v>78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6" t="s">
        <v>27</v>
      </c>
      <c r="H65" s="67" t="s">
        <v>79</v>
      </c>
      <c r="I65" s="68" t="s">
        <v>80</v>
      </c>
      <c r="J65" s="69" t="s">
        <v>81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52"/>
      <c r="G66" s="70" t="s">
        <v>0</v>
      </c>
      <c r="H66" s="7">
        <f t="shared" ref="H66:I66" si="21">H23</f>
        <v>2396000</v>
      </c>
      <c r="I66" s="7">
        <f t="shared" si="21"/>
        <v>2550000</v>
      </c>
      <c r="J66" s="9">
        <f t="shared" ref="J66:J68" si="22">IFERROR(I66/H66,"-%")</f>
        <v>1.0642737896494157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52"/>
      <c r="G67" s="70" t="s">
        <v>28</v>
      </c>
      <c r="H67" s="7">
        <f t="shared" ref="H67:I67" si="23">H59</f>
        <v>380000</v>
      </c>
      <c r="I67" s="7">
        <f t="shared" si="23"/>
        <v>616000</v>
      </c>
      <c r="J67" s="9">
        <f t="shared" si="22"/>
        <v>1.6210526315789473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52"/>
      <c r="G68" s="71" t="s">
        <v>82</v>
      </c>
      <c r="H68" s="72">
        <f t="shared" ref="H68:I68" si="24">H66-H67</f>
        <v>2016000</v>
      </c>
      <c r="I68" s="72">
        <f t="shared" si="24"/>
        <v>1934000</v>
      </c>
      <c r="J68" s="73">
        <f t="shared" si="22"/>
        <v>0.95932539682539686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52"/>
      <c r="G69" s="52"/>
      <c r="H69" s="52"/>
      <c r="I69" s="5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6" t="s">
        <v>7</v>
      </c>
      <c r="H73" s="67" t="s">
        <v>79</v>
      </c>
      <c r="I73" s="68" t="s">
        <v>80</v>
      </c>
      <c r="J73" s="69" t="s">
        <v>81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70" t="s">
        <v>0</v>
      </c>
      <c r="H74" s="7">
        <f t="shared" ref="H74:I74" si="25">H12</f>
        <v>396000</v>
      </c>
      <c r="I74" s="7">
        <f t="shared" si="25"/>
        <v>550000</v>
      </c>
      <c r="J74" s="74">
        <f t="shared" ref="J74:J75" si="26">IFERROR(I74/H74,"-%")</f>
        <v>1.3888888888888888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70" t="s">
        <v>28</v>
      </c>
      <c r="H75" s="7">
        <f>SUMIF(E25:E59, "학생", H25:H59)</f>
        <v>230000</v>
      </c>
      <c r="I75" s="7">
        <f>SUMIF(E25:E59, "학생", I25:I59)</f>
        <v>471000</v>
      </c>
      <c r="J75" s="74">
        <f t="shared" si="26"/>
        <v>2.0478260869565217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71" t="s">
        <v>82</v>
      </c>
      <c r="H76" s="72">
        <f t="shared" ref="H76:I76" si="27">H74-H75</f>
        <v>166000</v>
      </c>
      <c r="I76" s="72">
        <f t="shared" si="27"/>
        <v>79000</v>
      </c>
      <c r="J76" s="75">
        <f>IFERROR(I76/H76, "%")</f>
        <v>0.4759036144578313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6" t="s">
        <v>21</v>
      </c>
      <c r="H78" s="67" t="s">
        <v>79</v>
      </c>
      <c r="I78" s="68" t="s">
        <v>80</v>
      </c>
      <c r="J78" s="69" t="s">
        <v>81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70" t="s">
        <v>0</v>
      </c>
      <c r="H79" s="7">
        <f t="shared" ref="H79:I79" si="28">H18</f>
        <v>1000000</v>
      </c>
      <c r="I79" s="7">
        <f t="shared" si="28"/>
        <v>1000000</v>
      </c>
      <c r="J79" s="9">
        <f t="shared" ref="J79:J80" si="29">IFERROR(I79/H79,"-%")</f>
        <v>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70" t="s">
        <v>28</v>
      </c>
      <c r="H80" s="7">
        <f>SUMIF(E25:E59, "본회계", H25:H59)</f>
        <v>150000</v>
      </c>
      <c r="I80" s="7">
        <f>SUMIF(E25:E59, "본회계", I25:I59)</f>
        <v>145000</v>
      </c>
      <c r="J80" s="9">
        <f t="shared" si="29"/>
        <v>0.96666666666666667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71" t="s">
        <v>82</v>
      </c>
      <c r="H81" s="72">
        <f t="shared" ref="H81:I81" si="30">H79-H80</f>
        <v>850000</v>
      </c>
      <c r="I81" s="72">
        <f t="shared" si="30"/>
        <v>855000</v>
      </c>
      <c r="J81" s="73">
        <f>I81/H81</f>
        <v>1.0058823529411764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6" t="s">
        <v>24</v>
      </c>
      <c r="H83" s="67" t="s">
        <v>79</v>
      </c>
      <c r="I83" s="68" t="s">
        <v>80</v>
      </c>
      <c r="J83" s="69" t="s">
        <v>81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70" t="s">
        <v>0</v>
      </c>
      <c r="H84" s="7">
        <f t="shared" ref="H84:I84" si="31">H22</f>
        <v>1000000</v>
      </c>
      <c r="I84" s="7">
        <f t="shared" si="31"/>
        <v>1000000</v>
      </c>
      <c r="J84" s="9">
        <f t="shared" ref="J84:J85" si="32">IFERROR(I84/H84,"-%")</f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70" t="s">
        <v>28</v>
      </c>
      <c r="H85" s="7">
        <f>SUMIF(E25:E59, "자치", H25:H59)</f>
        <v>0</v>
      </c>
      <c r="I85" s="7">
        <f>SUMIF(E25:E59, "자치", I25:I59)</f>
        <v>0</v>
      </c>
      <c r="J85" s="6" t="str">
        <f t="shared" si="32"/>
        <v>-%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71" t="s">
        <v>82</v>
      </c>
      <c r="H86" s="72">
        <f t="shared" ref="H86:I86" si="33">H84-H85</f>
        <v>1000000</v>
      </c>
      <c r="I86" s="72">
        <f t="shared" si="33"/>
        <v>1000000</v>
      </c>
      <c r="J86" s="73">
        <f>I86/H86</f>
        <v>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/>
    <row r="288" spans="1:29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C27:C32"/>
    <mergeCell ref="C33:C41"/>
    <mergeCell ref="D33:D36"/>
    <mergeCell ref="E36:G36"/>
    <mergeCell ref="B27:B59"/>
    <mergeCell ref="C42:C49"/>
    <mergeCell ref="C50:C53"/>
    <mergeCell ref="C54:C58"/>
    <mergeCell ref="D27:D29"/>
    <mergeCell ref="E29:G29"/>
    <mergeCell ref="D32:G32"/>
    <mergeCell ref="D41:G41"/>
    <mergeCell ref="D56:D57"/>
    <mergeCell ref="E57:G57"/>
    <mergeCell ref="D58:G58"/>
    <mergeCell ref="C59:G59"/>
    <mergeCell ref="D53:G53"/>
    <mergeCell ref="D54:D55"/>
    <mergeCell ref="E55:G55"/>
    <mergeCell ref="D3:K3"/>
    <mergeCell ref="D5:D23"/>
    <mergeCell ref="E5:E12"/>
    <mergeCell ref="F12:G12"/>
    <mergeCell ref="E13:E18"/>
    <mergeCell ref="F18:G18"/>
    <mergeCell ref="E19:E22"/>
    <mergeCell ref="D30:D31"/>
    <mergeCell ref="E31:G31"/>
    <mergeCell ref="F22:G22"/>
    <mergeCell ref="E23:G23"/>
    <mergeCell ref="B25:K25"/>
    <mergeCell ref="D47:D48"/>
    <mergeCell ref="E48:G48"/>
    <mergeCell ref="D49:G49"/>
    <mergeCell ref="D50:D52"/>
    <mergeCell ref="E52:G52"/>
    <mergeCell ref="D37:D40"/>
    <mergeCell ref="E40:G40"/>
    <mergeCell ref="D42:D43"/>
    <mergeCell ref="E43:G43"/>
    <mergeCell ref="D44:D46"/>
    <mergeCell ref="E46:G46"/>
  </mergeCells>
  <phoneticPr fontId="17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기층 기구</vt:lpstr>
      <vt:lpstr>중앙회계 지원 대상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김유일</cp:lastModifiedBy>
  <dcterms:modified xsi:type="dcterms:W3CDTF">2022-07-24T12:13:34Z</dcterms:modified>
</cp:coreProperties>
</file>