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C:\Users\drmat\Downloads\"/>
    </mc:Choice>
  </mc:AlternateContent>
  <xr:revisionPtr revIDLastSave="0" documentId="13_ncr:1_{C21082C5-EBD9-4737-903D-57D77A94095B}" xr6:coauthVersionLast="36" xr6:coauthVersionMax="36" xr10:uidLastSave="{00000000-0000-0000-0000-000000000000}"/>
  <bookViews>
    <workbookView xWindow="0" yWindow="1200" windowWidth="15552" windowHeight="8112" xr2:uid="{00000000-000D-0000-FFFF-FFFF00000000}"/>
  </bookViews>
  <sheets>
    <sheet name="기층 기구" sheetId="1" r:id="rId1"/>
    <sheet name="중앙회계 지원 대상 기구" sheetId="2" r:id="rId2"/>
  </sheets>
  <calcPr calcId="191029"/>
  <extLst>
    <ext uri="GoogleSheetsCustomDataVersion1">
      <go:sheetsCustomData xmlns:go="http://customooxmlschemas.google.com/" r:id="rId6" roundtripDataSignature="AMtx7miVyoSbh3s1MaQkhLT/zZXJZop/5Q=="/>
    </ext>
  </extLst>
</workbook>
</file>

<file path=xl/calcChain.xml><?xml version="1.0" encoding="utf-8"?>
<calcChain xmlns="http://schemas.openxmlformats.org/spreadsheetml/2006/main">
  <c r="I29" i="1" l="1"/>
  <c r="J28" i="1"/>
  <c r="H29" i="1"/>
  <c r="I85" i="2"/>
  <c r="J85" i="2" s="1"/>
  <c r="H85" i="2"/>
  <c r="I80" i="2"/>
  <c r="J80" i="2" s="1"/>
  <c r="H80" i="2"/>
  <c r="I75" i="2"/>
  <c r="J75" i="2" s="1"/>
  <c r="H75" i="2"/>
  <c r="I57" i="2"/>
  <c r="J57" i="2" s="1"/>
  <c r="H57" i="2"/>
  <c r="J56" i="2"/>
  <c r="J55" i="2"/>
  <c r="I55" i="2"/>
  <c r="I58" i="2" s="1"/>
  <c r="J58" i="2" s="1"/>
  <c r="H55" i="2"/>
  <c r="H58" i="2" s="1"/>
  <c r="J54" i="2"/>
  <c r="I52" i="2"/>
  <c r="I53" i="2" s="1"/>
  <c r="H52" i="2"/>
  <c r="H53" i="2" s="1"/>
  <c r="J51" i="2"/>
  <c r="J50" i="2"/>
  <c r="I48" i="2"/>
  <c r="J48" i="2" s="1"/>
  <c r="H48" i="2"/>
  <c r="H49" i="2" s="1"/>
  <c r="J47" i="2"/>
  <c r="J46" i="2"/>
  <c r="I46" i="2"/>
  <c r="H46" i="2"/>
  <c r="J45" i="2"/>
  <c r="J44" i="2"/>
  <c r="J43" i="2"/>
  <c r="I43" i="2"/>
  <c r="I49" i="2" s="1"/>
  <c r="H43" i="2"/>
  <c r="J42" i="2"/>
  <c r="I40" i="2"/>
  <c r="J40" i="2" s="1"/>
  <c r="H40" i="2"/>
  <c r="J39" i="2"/>
  <c r="J38" i="2"/>
  <c r="J37" i="2"/>
  <c r="I36" i="2"/>
  <c r="I41" i="2" s="1"/>
  <c r="J41" i="2" s="1"/>
  <c r="H36" i="2"/>
  <c r="H41" i="2" s="1"/>
  <c r="J35" i="2"/>
  <c r="J34" i="2"/>
  <c r="J33" i="2"/>
  <c r="I31" i="2"/>
  <c r="J31" i="2" s="1"/>
  <c r="J30" i="2"/>
  <c r="J29" i="2"/>
  <c r="I29" i="2"/>
  <c r="I32" i="2" s="1"/>
  <c r="H29" i="2"/>
  <c r="H32" i="2" s="1"/>
  <c r="J28" i="2"/>
  <c r="J27" i="2"/>
  <c r="H23" i="2"/>
  <c r="H66" i="2" s="1"/>
  <c r="J22" i="2"/>
  <c r="I22" i="2"/>
  <c r="I84" i="2" s="1"/>
  <c r="H22" i="2"/>
  <c r="H84" i="2" s="1"/>
  <c r="H86" i="2" s="1"/>
  <c r="J21" i="2"/>
  <c r="J20" i="2"/>
  <c r="J19" i="2"/>
  <c r="I18" i="2"/>
  <c r="I79" i="2" s="1"/>
  <c r="H18" i="2"/>
  <c r="H79" i="2" s="1"/>
  <c r="H81" i="2" s="1"/>
  <c r="J17" i="2"/>
  <c r="J16" i="2"/>
  <c r="J15" i="2"/>
  <c r="J14" i="2"/>
  <c r="J13" i="2"/>
  <c r="I12" i="2"/>
  <c r="I74" i="2" s="1"/>
  <c r="H12" i="2"/>
  <c r="H74" i="2" s="1"/>
  <c r="H76" i="2" s="1"/>
  <c r="J11" i="2"/>
  <c r="J10" i="2"/>
  <c r="J9" i="2"/>
  <c r="J8" i="2"/>
  <c r="J7" i="2"/>
  <c r="J6" i="2"/>
  <c r="J5" i="2"/>
  <c r="I74" i="1"/>
  <c r="H74" i="1"/>
  <c r="I69" i="1"/>
  <c r="H69" i="1"/>
  <c r="I64" i="1"/>
  <c r="H64" i="1"/>
  <c r="I46" i="1"/>
  <c r="H46" i="1"/>
  <c r="J45" i="1"/>
  <c r="I44" i="1"/>
  <c r="H44" i="1"/>
  <c r="J43" i="1"/>
  <c r="I42" i="1"/>
  <c r="H42" i="1"/>
  <c r="J41" i="1"/>
  <c r="I40" i="1"/>
  <c r="H40" i="1"/>
  <c r="J39" i="1"/>
  <c r="J38" i="1"/>
  <c r="I36" i="1"/>
  <c r="H36" i="1"/>
  <c r="J35" i="1"/>
  <c r="I34" i="1"/>
  <c r="H34" i="1"/>
  <c r="J33" i="1"/>
  <c r="J32" i="1"/>
  <c r="J31" i="1"/>
  <c r="I30" i="1"/>
  <c r="H30" i="1"/>
  <c r="J27" i="1"/>
  <c r="J26" i="1"/>
  <c r="I24" i="1"/>
  <c r="J24" i="1" s="1"/>
  <c r="J23" i="1"/>
  <c r="I22" i="1"/>
  <c r="I25" i="1" s="1"/>
  <c r="H22" i="1"/>
  <c r="H25" i="1" s="1"/>
  <c r="J21" i="1"/>
  <c r="J20" i="1"/>
  <c r="I15" i="1"/>
  <c r="H15" i="1"/>
  <c r="H73" i="1" s="1"/>
  <c r="J14" i="1"/>
  <c r="I13" i="1"/>
  <c r="I68" i="1" s="1"/>
  <c r="H13" i="1"/>
  <c r="H68" i="1" s="1"/>
  <c r="J12" i="1"/>
  <c r="I11" i="1"/>
  <c r="I63" i="1" s="1"/>
  <c r="H11" i="1"/>
  <c r="J10" i="1"/>
  <c r="J9" i="1"/>
  <c r="J8" i="1"/>
  <c r="J7" i="1"/>
  <c r="J6" i="1"/>
  <c r="J5" i="1"/>
  <c r="J25" i="1" l="1"/>
  <c r="J44" i="1"/>
  <c r="J69" i="1"/>
  <c r="J34" i="1"/>
  <c r="J40" i="1"/>
  <c r="J46" i="1"/>
  <c r="J15" i="1"/>
  <c r="H47" i="1"/>
  <c r="H37" i="1"/>
  <c r="H16" i="1"/>
  <c r="H55" i="1" s="1"/>
  <c r="I37" i="1"/>
  <c r="J37" i="1" s="1"/>
  <c r="J74" i="1"/>
  <c r="H75" i="1"/>
  <c r="J64" i="1"/>
  <c r="I70" i="1"/>
  <c r="I81" i="2"/>
  <c r="J81" i="2" s="1"/>
  <c r="J79" i="2"/>
  <c r="J53" i="2"/>
  <c r="J74" i="2"/>
  <c r="I76" i="2"/>
  <c r="J76" i="2" s="1"/>
  <c r="H48" i="1"/>
  <c r="H56" i="1" s="1"/>
  <c r="H57" i="1" s="1"/>
  <c r="H59" i="2"/>
  <c r="H67" i="2" s="1"/>
  <c r="H68" i="2" s="1"/>
  <c r="H70" i="1"/>
  <c r="J70" i="1" s="1"/>
  <c r="J68" i="1"/>
  <c r="I65" i="1"/>
  <c r="J32" i="2"/>
  <c r="I59" i="2"/>
  <c r="J49" i="2"/>
  <c r="J30" i="1"/>
  <c r="I86" i="2"/>
  <c r="J86" i="2" s="1"/>
  <c r="J84" i="2"/>
  <c r="I47" i="1"/>
  <c r="I23" i="2"/>
  <c r="I73" i="1"/>
  <c r="J11" i="1"/>
  <c r="J22" i="1"/>
  <c r="J36" i="1"/>
  <c r="J18" i="2"/>
  <c r="J52" i="2"/>
  <c r="J12" i="2"/>
  <c r="J36" i="2"/>
  <c r="I16" i="1"/>
  <c r="J29" i="1"/>
  <c r="J13" i="1"/>
  <c r="J42" i="1"/>
  <c r="H63" i="1"/>
  <c r="H65" i="1" s="1"/>
  <c r="J59" i="2" l="1"/>
  <c r="I67" i="2"/>
  <c r="J67" i="2" s="1"/>
  <c r="I48" i="1"/>
  <c r="J47" i="1"/>
  <c r="J23" i="2"/>
  <c r="I66" i="2"/>
  <c r="J65" i="1"/>
  <c r="I55" i="1"/>
  <c r="J16" i="1"/>
  <c r="I75" i="1"/>
  <c r="J75" i="1" s="1"/>
  <c r="J73" i="1"/>
  <c r="J63" i="1"/>
  <c r="J55" i="1" l="1"/>
  <c r="J66" i="2"/>
  <c r="I68" i="2"/>
  <c r="J68" i="2" s="1"/>
  <c r="J48" i="1"/>
  <c r="I56" i="1"/>
  <c r="J56" i="1" s="1"/>
  <c r="I57" i="1" l="1"/>
  <c r="J57" i="1" s="1"/>
</calcChain>
</file>

<file path=xl/sharedStrings.xml><?xml version="1.0" encoding="utf-8"?>
<sst xmlns="http://schemas.openxmlformats.org/spreadsheetml/2006/main" count="344" uniqueCount="133">
  <si>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</si>
  <si>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</si>
  <si>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</si>
  <si>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</si>
  <si>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</si>
  <si>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</si>
  <si>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</si>
  <si>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</si>
  <si>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</si>
  <si>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r>
      <rPr>
        <sz val="10"/>
        <color theme="1"/>
        <rFont val="Arial"/>
        <family val="2"/>
      </rPr>
      <t xml:space="preserve">KAIST </t>
    </r>
    <r>
      <rPr>
        <sz val="10"/>
        <color theme="1"/>
        <rFont val="Arial Unicode MS"/>
      </rPr>
      <t>수리과학과 학생회</t>
    </r>
  </si>
  <si>
    <t>학생</t>
  </si>
  <si>
    <t>기층 예산</t>
  </si>
  <si>
    <t>AA</t>
  </si>
  <si>
    <t>기층 예산 이월금</t>
  </si>
  <si>
    <t>AB</t>
  </si>
  <si>
    <t>-</t>
  </si>
  <si>
    <t>과비</t>
  </si>
  <si>
    <t>AC</t>
  </si>
  <si>
    <t>인당 5000원 예정</t>
  </si>
  <si>
    <t>과비 이월금</t>
  </si>
  <si>
    <t>AD</t>
  </si>
  <si>
    <t>격려금</t>
  </si>
  <si>
    <t>AE</t>
  </si>
  <si>
    <t>예금결산이자</t>
  </si>
  <si>
    <t>AF</t>
  </si>
  <si>
    <t>계</t>
  </si>
  <si>
    <t>본회계</t>
  </si>
  <si>
    <t>진입생 새터반 지원금</t>
  </si>
  <si>
    <t>BA</t>
  </si>
  <si>
    <t>자치</t>
  </si>
  <si>
    <t>전반기 이월금</t>
  </si>
  <si>
    <t>CA</t>
  </si>
  <si>
    <t>총계</t>
  </si>
  <si>
    <t>지출</t>
  </si>
  <si>
    <t>담당</t>
  </si>
  <si>
    <t>소항목</t>
  </si>
  <si>
    <t>세부항목</t>
  </si>
  <si>
    <t xml:space="preserve">비고 </t>
  </si>
  <si>
    <r>
      <rPr>
        <sz val="10"/>
        <color rgb="FF000000"/>
        <rFont val="Arial"/>
        <family val="2"/>
      </rPr>
      <t xml:space="preserve">KAIST </t>
    </r>
    <r>
      <rPr>
        <sz val="10"/>
        <color rgb="FF000000"/>
        <rFont val="맑은 고딕"/>
        <family val="3"/>
        <charset val="129"/>
      </rPr>
      <t>수리과학과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학생회</t>
    </r>
  </si>
  <si>
    <t>회장단</t>
  </si>
  <si>
    <t>회의비</t>
  </si>
  <si>
    <t>A1</t>
  </si>
  <si>
    <t>회의 출장비</t>
  </si>
  <si>
    <t>A2</t>
  </si>
  <si>
    <t>B1</t>
  </si>
  <si>
    <t>합계</t>
  </si>
  <si>
    <t>김민건</t>
  </si>
  <si>
    <t>진입생 새터반</t>
  </si>
  <si>
    <t>이모티콘 상품</t>
  </si>
  <si>
    <t>C1</t>
  </si>
  <si>
    <t>과비 납부자</t>
  </si>
  <si>
    <t>우수 조 상품</t>
  </si>
  <si>
    <t>C2</t>
  </si>
  <si>
    <t>김유일</t>
  </si>
  <si>
    <t>헬프데스크</t>
  </si>
  <si>
    <t>응용미분방정식</t>
  </si>
  <si>
    <t>D1</t>
  </si>
  <si>
    <t>학부생 전체</t>
  </si>
  <si>
    <t>선형대수학개론</t>
  </si>
  <si>
    <t>D2</t>
  </si>
  <si>
    <r>
      <rPr>
        <sz val="10"/>
        <color rgb="FF000000"/>
        <rFont val="맑은 고딕"/>
        <family val="3"/>
        <charset val="129"/>
      </rPr>
      <t>학부생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전체</t>
    </r>
  </si>
  <si>
    <t>해석학1</t>
  </si>
  <si>
    <t>D3</t>
  </si>
  <si>
    <r>
      <rPr>
        <sz val="10"/>
        <color rgb="FF000000"/>
        <rFont val="Arial Unicode MS"/>
      </rPr>
      <t>학부생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전체</t>
    </r>
  </si>
  <si>
    <t>과목 후기 이벤트</t>
  </si>
  <si>
    <t>과목후기이벤트 상품</t>
  </si>
  <si>
    <t>E1</t>
  </si>
  <si>
    <t>학생회비 납부자</t>
  </si>
  <si>
    <t>김현섭</t>
  </si>
  <si>
    <t>오픈랩</t>
  </si>
  <si>
    <t>연사 및 멘토 섭외 비용</t>
  </si>
  <si>
    <t>F1</t>
  </si>
  <si>
    <t>공유 이벤트 상품</t>
  </si>
  <si>
    <t>F2</t>
  </si>
  <si>
    <r>
      <rPr>
        <sz val="10"/>
        <color rgb="FF000000"/>
        <rFont val="맑은 고딕"/>
        <family val="3"/>
        <charset val="129"/>
      </rPr>
      <t xml:space="preserve">집행부 </t>
    </r>
    <r>
      <rPr>
        <sz val="10"/>
        <color rgb="FF000000"/>
        <rFont val="Arial"/>
        <family val="2"/>
      </rPr>
      <t xml:space="preserve">LT </t>
    </r>
    <r>
      <rPr>
        <sz val="10"/>
        <color rgb="FF000000"/>
        <rFont val="Arial Unicode MS"/>
      </rPr>
      <t>및 회식</t>
    </r>
  </si>
  <si>
    <r>
      <rPr>
        <sz val="10"/>
        <color rgb="FF000000"/>
        <rFont val="맑은 고딕"/>
        <family val="3"/>
        <charset val="129"/>
      </rPr>
      <t xml:space="preserve">집행부 </t>
    </r>
    <r>
      <rPr>
        <sz val="10"/>
        <color rgb="FF000000"/>
        <rFont val="Arial"/>
        <family val="2"/>
      </rPr>
      <t>LT</t>
    </r>
  </si>
  <si>
    <t>G1</t>
  </si>
  <si>
    <t>현재 추가 집행부원 선발 중</t>
  </si>
  <si>
    <t>간식 이벤트</t>
  </si>
  <si>
    <t>기말고사</t>
  </si>
  <si>
    <t>H1</t>
  </si>
  <si>
    <r>
      <rPr>
        <sz val="10"/>
        <color rgb="FF000000"/>
        <rFont val="맑은 고딕"/>
        <family val="3"/>
        <charset val="129"/>
      </rPr>
      <t>코로나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여파를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생각해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기말만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진행할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맑은 고딕"/>
        <family val="3"/>
        <charset val="129"/>
      </rPr>
      <t>예정</t>
    </r>
    <r>
      <rPr>
        <sz val="10"/>
        <color rgb="FF000000"/>
        <rFont val="Arial Unicode MS"/>
      </rPr>
      <t>, 사업 수혜자: 과비 납부자</t>
    </r>
  </si>
  <si>
    <t>예비비</t>
  </si>
  <si>
    <t>I1</t>
  </si>
  <si>
    <t>전체 대항목 총계</t>
  </si>
  <si>
    <t>전년도</t>
  </si>
  <si>
    <t>당해년도</t>
  </si>
  <si>
    <t>전년도 대비</t>
  </si>
  <si>
    <t>잔액</t>
  </si>
  <si>
    <t>전년도 동분기 결산</t>
  </si>
  <si>
    <t>당해년도 예산</t>
  </si>
  <si>
    <t>비율</t>
  </si>
  <si>
    <t>겨울학기 이월금</t>
  </si>
  <si>
    <t>작성 예시</t>
  </si>
  <si>
    <t>중앙회계 지원금</t>
  </si>
  <si>
    <t>필수 기입 항목</t>
  </si>
  <si>
    <t>학생 이월금</t>
  </si>
  <si>
    <t>학교 지원금</t>
  </si>
  <si>
    <t>광고 수익금</t>
  </si>
  <si>
    <t>자치 이월금</t>
  </si>
  <si>
    <t>단체장</t>
  </si>
  <si>
    <t>예시) 회의비</t>
  </si>
  <si>
    <t>*재정의 출처에 따른 사업 수혜 대상자(Ex. 학생회비/과비 납부자) 필수 기입</t>
  </si>
  <si>
    <t>부서1</t>
  </si>
  <si>
    <t>예시) 개별연구 교류행사</t>
  </si>
  <si>
    <t>예시) 피자</t>
  </si>
  <si>
    <t>예시) 추첨상품</t>
  </si>
  <si>
    <t>예시) 문화상품권</t>
  </si>
  <si>
    <t>C3</t>
  </si>
  <si>
    <t>예시) 학생회 LT</t>
  </si>
  <si>
    <t>예시) 식대비용</t>
  </si>
  <si>
    <t>예시) 교통비</t>
  </si>
  <si>
    <t>예시) 숙소비</t>
  </si>
  <si>
    <t>부서2</t>
  </si>
  <si>
    <t>사업명1</t>
  </si>
  <si>
    <t>세부항목1</t>
  </si>
  <si>
    <t>예시) 사업수혜자: 학생회비 납부자</t>
  </si>
  <si>
    <t>사업명2</t>
  </si>
  <si>
    <t>E2</t>
  </si>
  <si>
    <t>세부항목2</t>
  </si>
  <si>
    <t>E3</t>
  </si>
  <si>
    <t>부서2 예비비</t>
  </si>
  <si>
    <t>E4</t>
  </si>
  <si>
    <t>예비비는 해당 항목의 15%를 초과할 수 없음</t>
  </si>
  <si>
    <t>부서3</t>
  </si>
  <si>
    <t>부서4</t>
  </si>
  <si>
    <t>부서4 예비비</t>
  </si>
  <si>
    <t>G2</t>
  </si>
  <si>
    <t>자치</t>
    <phoneticPr fontId="18" type="noConversion"/>
  </si>
  <si>
    <t>우수 조 상품 지원금</t>
    <phoneticPr fontId="18" type="noConversion"/>
  </si>
  <si>
    <t>C3</t>
    <phoneticPr fontId="18" type="noConversion"/>
  </si>
  <si>
    <t>-</t>
    <phoneticPr fontId="18" type="noConversion"/>
  </si>
  <si>
    <t>추가경정, 과비 및 학생회비 납부자에 한하여 지급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</si>
</sst>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22">
    <font>
      <sz val="10"/>
      <color rgb="FF000000"/>
      <name val="Calibri"/>
      <scheme val="minor"/>
    </font>
    <font>
      <sz val="10"/>
      <color rgb="FF000000"/>
      <name val="Arial"/>
    </font>
    <font>
      <b/>
      <sz val="10"/>
      <color rgb="FF000000"/>
      <name val="Arial"/>
    </font>
    <font>
      <sz val="10"/>
      <name val="Calibri"/>
    </font>
    <font>
      <b/>
      <sz val="10"/>
      <color rgb="FF000000"/>
      <name val="Arimo"/>
    </font>
    <font>
      <b/>
      <sz val="10"/>
      <color rgb="FF000000"/>
      <name val="Malgun Gothic"/>
      <family val="3"/>
      <charset val="129"/>
    </font>
    <font>
      <sz val="10"/>
      <color theme="1"/>
      <name val="Arial"/>
      <family val="2"/>
    </font>
    <font>
      <sz val="10"/>
      <color theme="1"/>
      <name val="Arimo"/>
    </font>
    <font>
      <sz val="10"/>
      <color rgb="FF000000"/>
      <name val="Arimo"/>
    </font>
    <font>
      <sz val="10"/>
      <color rgb="FF000000"/>
      <name val="Dotum"/>
    </font>
    <font>
      <sz val="10"/>
      <color rgb="FF000000"/>
      <name val="Malgun Gothic"/>
      <family val="3"/>
      <charset val="129"/>
    </font>
    <font>
      <sz val="10"/>
      <color theme="1"/>
      <name val="Dotum"/>
    </font>
    <font>
      <i/>
      <sz val="10"/>
      <color rgb="FFB7B7B7"/>
      <name val="Arial"/>
      <family val="2"/>
    </font>
    <font>
      <sz val="10"/>
      <color theme="1"/>
      <name val="Arial Unicode MS"/>
    </font>
    <font>
      <sz val="10"/>
      <color rgb="FF000000"/>
      <name val="Arial"/>
      <family val="2"/>
    </font>
    <font>
      <sz val="10"/>
      <color rgb="FF000000"/>
      <name val="맑은 고딕"/>
      <family val="3"/>
      <charset val="129"/>
    </font>
    <font>
      <sz val="10"/>
      <color rgb="FF000000"/>
      <name val="Arial Unicode MS"/>
    </font>
    <font>
      <sz val="10"/>
      <color rgb="FF000000"/>
      <name val="돋움"/>
      <family val="3"/>
      <charset val="129"/>
    </font>
    <font>
      <sz val="8"/>
      <name val="Calibri"/>
      <family val="3"/>
      <charset val="129"/>
      <scheme val="minor"/>
    </font>
    <font>
      <sz val="10"/>
      <color rgb="FFFF0000"/>
      <name val="Malgun Gothic"/>
      <family val="3"/>
      <charset val="129"/>
    </font>
    <font>
      <sz val="10"/>
      <color rgb="FFFF0000"/>
      <name val="Arial"/>
      <family val="2"/>
    </font>
    <font>
      <sz val="10"/>
      <color rgb="FFFF0000"/>
      <name val="Dotum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4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 wrapText="1"/>
    </xf>
    <xf numFmtId="10" fontId="2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76" fontId="2" fillId="3" borderId="5" xfId="0" applyNumberFormat="1" applyFont="1" applyFill="1" applyBorder="1" applyAlignment="1">
      <alignment horizontal="center"/>
    </xf>
    <xf numFmtId="176" fontId="2" fillId="3" borderId="5" xfId="0" applyNumberFormat="1" applyFont="1" applyFill="1" applyBorder="1" applyAlignment="1">
      <alignment horizontal="center" vertical="center"/>
    </xf>
    <xf numFmtId="10" fontId="2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77" fontId="1" fillId="0" borderId="5" xfId="0" applyNumberFormat="1" applyFont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176" fontId="2" fillId="5" borderId="13" xfId="0" applyNumberFormat="1" applyFont="1" applyFill="1" applyBorder="1" applyAlignment="1">
      <alignment horizontal="center" vertical="center"/>
    </xf>
    <xf numFmtId="10" fontId="2" fillId="5" borderId="5" xfId="0" applyNumberFormat="1" applyFont="1" applyFill="1" applyBorder="1" applyAlignment="1">
      <alignment horizontal="center" vertical="center"/>
    </xf>
    <xf numFmtId="177" fontId="1" fillId="5" borderId="5" xfId="0" applyNumberFormat="1" applyFont="1" applyFill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wrapText="1"/>
    </xf>
    <xf numFmtId="176" fontId="8" fillId="0" borderId="4" xfId="0" applyNumberFormat="1" applyFont="1" applyBorder="1" applyAlignment="1">
      <alignment horizontal="center" wrapText="1"/>
    </xf>
    <xf numFmtId="176" fontId="1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176" fontId="1" fillId="0" borderId="9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76" fontId="8" fillId="4" borderId="5" xfId="0" applyNumberFormat="1" applyFont="1" applyFill="1" applyBorder="1" applyAlignment="1">
      <alignment horizontal="center" vertical="center"/>
    </xf>
    <xf numFmtId="176" fontId="10" fillId="4" borderId="5" xfId="0" applyNumberFormat="1" applyFont="1" applyFill="1" applyBorder="1" applyAlignment="1">
      <alignment horizontal="center" vertical="center"/>
    </xf>
    <xf numFmtId="176" fontId="1" fillId="4" borderId="5" xfId="0" applyNumberFormat="1" applyFont="1" applyFill="1" applyBorder="1" applyAlignment="1">
      <alignment horizontal="center" vertical="center"/>
    </xf>
    <xf numFmtId="177" fontId="1" fillId="4" borderId="5" xfId="0" applyNumberFormat="1" applyFont="1" applyFill="1" applyBorder="1" applyAlignment="1">
      <alignment horizontal="center" vertical="center"/>
    </xf>
    <xf numFmtId="177" fontId="2" fillId="2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178" fontId="2" fillId="2" borderId="5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8" fontId="2" fillId="2" borderId="13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78" fontId="1" fillId="4" borderId="13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78" fontId="2" fillId="3" borderId="5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center"/>
    </xf>
    <xf numFmtId="176" fontId="2" fillId="6" borderId="5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176" fontId="2" fillId="8" borderId="5" xfId="0" applyNumberFormat="1" applyFont="1" applyFill="1" applyBorder="1" applyAlignment="1">
      <alignment horizontal="center" vertical="center"/>
    </xf>
    <xf numFmtId="10" fontId="1" fillId="8" borderId="5" xfId="0" applyNumberFormat="1" applyFont="1" applyFill="1" applyBorder="1" applyAlignment="1">
      <alignment horizontal="center" vertical="center"/>
    </xf>
    <xf numFmtId="10" fontId="1" fillId="4" borderId="5" xfId="0" applyNumberFormat="1" applyFont="1" applyFill="1" applyBorder="1" applyAlignment="1">
      <alignment horizontal="center"/>
    </xf>
    <xf numFmtId="10" fontId="1" fillId="8" borderId="5" xfId="0" applyNumberFormat="1" applyFont="1" applyFill="1" applyBorder="1" applyAlignment="1">
      <alignment horizontal="center"/>
    </xf>
    <xf numFmtId="176" fontId="2" fillId="0" borderId="5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" vertical="center" wrapText="1"/>
    </xf>
    <xf numFmtId="10" fontId="12" fillId="0" borderId="5" xfId="0" applyNumberFormat="1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wrapText="1"/>
    </xf>
    <xf numFmtId="0" fontId="6" fillId="0" borderId="5" xfId="0" applyFont="1" applyBorder="1"/>
    <xf numFmtId="176" fontId="1" fillId="0" borderId="8" xfId="0" applyNumberFormat="1" applyFont="1" applyBorder="1" applyAlignment="1">
      <alignment horizontal="center" wrapText="1"/>
    </xf>
    <xf numFmtId="176" fontId="1" fillId="4" borderId="13" xfId="0" applyNumberFormat="1" applyFont="1" applyFill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wrapText="1"/>
    </xf>
    <xf numFmtId="176" fontId="10" fillId="0" borderId="1" xfId="0" applyNumberFormat="1" applyFont="1" applyBorder="1" applyAlignment="1">
      <alignment horizontal="center" wrapText="1"/>
    </xf>
    <xf numFmtId="176" fontId="1" fillId="0" borderId="1" xfId="0" applyNumberFormat="1" applyFont="1" applyBorder="1" applyAlignment="1">
      <alignment horizontal="center" wrapText="1"/>
    </xf>
    <xf numFmtId="176" fontId="19" fillId="0" borderId="19" xfId="0" applyNumberFormat="1" applyFont="1" applyBorder="1" applyAlignment="1">
      <alignment horizontal="center" wrapText="1"/>
    </xf>
    <xf numFmtId="176" fontId="20" fillId="0" borderId="19" xfId="0" applyNumberFormat="1" applyFont="1" applyBorder="1" applyAlignment="1">
      <alignment horizontal="center" wrapText="1"/>
    </xf>
    <xf numFmtId="176" fontId="20" fillId="0" borderId="13" xfId="0" applyNumberFormat="1" applyFont="1" applyBorder="1" applyAlignment="1">
      <alignment horizontal="center" vertical="center"/>
    </xf>
    <xf numFmtId="10" fontId="20" fillId="0" borderId="5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176" fontId="2" fillId="5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176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176" fontId="8" fillId="0" borderId="6" xfId="0" applyNumberFormat="1" applyFont="1" applyBorder="1" applyAlignment="1">
      <alignment horizontal="center" vertical="center" wrapText="1"/>
    </xf>
    <xf numFmtId="0" fontId="3" fillId="0" borderId="20" xfId="0" applyFont="1" applyBorder="1"/>
    <xf numFmtId="176" fontId="2" fillId="2" borderId="18" xfId="0" applyNumberFormat="1" applyFont="1" applyFill="1" applyBorder="1" applyAlignment="1">
      <alignment horizontal="center" vertical="center"/>
    </xf>
    <xf numFmtId="0" fontId="3" fillId="0" borderId="13" xfId="0" applyFont="1" applyBorder="1"/>
    <xf numFmtId="176" fontId="8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9" xfId="0" applyFont="1" applyBorder="1"/>
    <xf numFmtId="176" fontId="9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01"/>
  <sheetViews>
    <sheetView tabSelected="1" topLeftCell="B17" workbookViewId="0">
      <selection activeCell="K29" sqref="K29"/>
    </sheetView>
  </sheetViews>
  <sheetFormatPr defaultColWidth="14.44140625" defaultRowHeight="15" customHeight="1"/>
  <cols>
    <col min="1" max="3" width="14.44140625" customWidth="1"/>
    <col min="4" max="4" width="25.44140625" customWidth="1"/>
    <col min="5" max="5" width="14.6640625" customWidth="1"/>
    <col min="6" max="6" width="33.33203125" customWidth="1"/>
    <col min="8" max="8" width="17.6640625" customWidth="1"/>
    <col min="9" max="9" width="15.109375" customWidth="1"/>
    <col min="10" max="11" width="1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133" t="s">
        <v>0</v>
      </c>
      <c r="E3" s="104"/>
      <c r="F3" s="104"/>
      <c r="G3" s="104"/>
      <c r="H3" s="104"/>
      <c r="I3" s="104"/>
      <c r="J3" s="104"/>
      <c r="K3" s="10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5" t="s">
        <v>6</v>
      </c>
      <c r="J4" s="6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134" t="s">
        <v>9</v>
      </c>
      <c r="E5" s="135" t="s">
        <v>10</v>
      </c>
      <c r="F5" s="7" t="s">
        <v>11</v>
      </c>
      <c r="G5" s="8" t="s">
        <v>12</v>
      </c>
      <c r="H5" s="9">
        <v>450000</v>
      </c>
      <c r="I5" s="10">
        <v>376000</v>
      </c>
      <c r="J5" s="11">
        <f t="shared" ref="J5:J16" si="0">IFERROR(I5/H5,"-%")</f>
        <v>0.83555555555555561</v>
      </c>
      <c r="K5" s="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109"/>
      <c r="E6" s="109"/>
      <c r="F6" s="7" t="s">
        <v>13</v>
      </c>
      <c r="G6" s="8" t="s">
        <v>14</v>
      </c>
      <c r="H6" s="9" t="s">
        <v>15</v>
      </c>
      <c r="I6" s="10" t="s">
        <v>15</v>
      </c>
      <c r="J6" s="11" t="str">
        <f t="shared" si="0"/>
        <v>-%</v>
      </c>
      <c r="K6" s="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109"/>
      <c r="E7" s="109"/>
      <c r="F7" s="7" t="s">
        <v>16</v>
      </c>
      <c r="G7" s="8" t="s">
        <v>17</v>
      </c>
      <c r="H7" s="9">
        <v>400000</v>
      </c>
      <c r="I7" s="10" t="s">
        <v>15</v>
      </c>
      <c r="J7" s="11" t="str">
        <f t="shared" si="0"/>
        <v>-%</v>
      </c>
      <c r="K7" s="12" t="s">
        <v>18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109"/>
      <c r="E8" s="109"/>
      <c r="F8" s="7" t="s">
        <v>19</v>
      </c>
      <c r="G8" s="8" t="s">
        <v>20</v>
      </c>
      <c r="H8" s="9" t="s">
        <v>15</v>
      </c>
      <c r="I8" s="10" t="s">
        <v>15</v>
      </c>
      <c r="J8" s="11" t="str">
        <f t="shared" si="0"/>
        <v>-%</v>
      </c>
      <c r="K8" s="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109"/>
      <c r="E9" s="109"/>
      <c r="F9" s="7" t="s">
        <v>21</v>
      </c>
      <c r="G9" s="8" t="s">
        <v>22</v>
      </c>
      <c r="H9" s="9">
        <v>200000</v>
      </c>
      <c r="I9" s="10" t="s">
        <v>15</v>
      </c>
      <c r="J9" s="11" t="str">
        <f t="shared" si="0"/>
        <v>-%</v>
      </c>
      <c r="K9" s="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109"/>
      <c r="E10" s="109"/>
      <c r="F10" s="7" t="s">
        <v>23</v>
      </c>
      <c r="G10" s="8" t="s">
        <v>24</v>
      </c>
      <c r="H10" s="9">
        <v>550</v>
      </c>
      <c r="I10" s="10" t="s">
        <v>15</v>
      </c>
      <c r="J10" s="11" t="str">
        <f t="shared" si="0"/>
        <v>-%</v>
      </c>
      <c r="K10" s="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2"/>
      <c r="D11" s="109"/>
      <c r="E11" s="110"/>
      <c r="F11" s="113" t="s">
        <v>25</v>
      </c>
      <c r="G11" s="105"/>
      <c r="H11" s="13">
        <f t="shared" ref="H11:I11" si="1">SUM(H5:H10)</f>
        <v>1050550</v>
      </c>
      <c r="I11" s="14">
        <f t="shared" si="1"/>
        <v>376000</v>
      </c>
      <c r="J11" s="15">
        <f t="shared" si="0"/>
        <v>0.35790776260054258</v>
      </c>
      <c r="K11" s="1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2"/>
      <c r="D12" s="109"/>
      <c r="E12" s="136" t="s">
        <v>26</v>
      </c>
      <c r="F12" s="17" t="s">
        <v>27</v>
      </c>
      <c r="G12" s="8" t="s">
        <v>28</v>
      </c>
      <c r="H12" s="9">
        <v>100000</v>
      </c>
      <c r="I12" s="9" t="s">
        <v>15</v>
      </c>
      <c r="J12" s="11" t="str">
        <f t="shared" si="0"/>
        <v>-%</v>
      </c>
      <c r="K12" s="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2"/>
      <c r="D13" s="109"/>
      <c r="E13" s="110"/>
      <c r="F13" s="113" t="s">
        <v>25</v>
      </c>
      <c r="G13" s="105"/>
      <c r="H13" s="13">
        <f t="shared" ref="H13:I13" si="2">SUM(H12)</f>
        <v>100000</v>
      </c>
      <c r="I13" s="13">
        <f t="shared" si="2"/>
        <v>0</v>
      </c>
      <c r="J13" s="15">
        <f t="shared" si="0"/>
        <v>0</v>
      </c>
      <c r="K13" s="1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2"/>
      <c r="D14" s="109"/>
      <c r="E14" s="135" t="s">
        <v>29</v>
      </c>
      <c r="F14" s="7" t="s">
        <v>30</v>
      </c>
      <c r="G14" s="8" t="s">
        <v>31</v>
      </c>
      <c r="H14" s="9">
        <v>1033461</v>
      </c>
      <c r="I14" s="10" t="s">
        <v>15</v>
      </c>
      <c r="J14" s="11" t="str">
        <f t="shared" si="0"/>
        <v>-%</v>
      </c>
      <c r="K14" s="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1"/>
      <c r="C15" s="2"/>
      <c r="D15" s="109"/>
      <c r="E15" s="110"/>
      <c r="F15" s="113" t="s">
        <v>25</v>
      </c>
      <c r="G15" s="105"/>
      <c r="H15" s="13">
        <f t="shared" ref="H15:I15" si="3">SUM(H14)</f>
        <v>1033461</v>
      </c>
      <c r="I15" s="13">
        <f t="shared" si="3"/>
        <v>0</v>
      </c>
      <c r="J15" s="15">
        <f t="shared" si="0"/>
        <v>0</v>
      </c>
      <c r="K15" s="1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1"/>
      <c r="C16" s="2"/>
      <c r="D16" s="110"/>
      <c r="E16" s="114" t="s">
        <v>32</v>
      </c>
      <c r="F16" s="104"/>
      <c r="G16" s="105"/>
      <c r="H16" s="18">
        <f t="shared" ref="H16:I16" si="4">SUM(H11,H13,H15)</f>
        <v>2184011</v>
      </c>
      <c r="I16" s="19">
        <f t="shared" si="4"/>
        <v>376000</v>
      </c>
      <c r="J16" s="20">
        <f t="shared" si="0"/>
        <v>0.17216030505340862</v>
      </c>
      <c r="K16" s="2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"/>
      <c r="C17" s="1"/>
      <c r="D17" s="1"/>
      <c r="E17" s="1"/>
      <c r="F17" s="1"/>
      <c r="G17" s="1"/>
      <c r="H17" s="22"/>
      <c r="I17" s="2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115" t="s">
        <v>33</v>
      </c>
      <c r="C18" s="104"/>
      <c r="D18" s="104"/>
      <c r="E18" s="104"/>
      <c r="F18" s="104"/>
      <c r="G18" s="104"/>
      <c r="H18" s="104"/>
      <c r="I18" s="104"/>
      <c r="J18" s="104"/>
      <c r="K18" s="10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"/>
      <c r="B19" s="24" t="s">
        <v>1</v>
      </c>
      <c r="C19" s="25" t="s">
        <v>34</v>
      </c>
      <c r="D19" s="25" t="s">
        <v>35</v>
      </c>
      <c r="E19" s="25" t="s">
        <v>2</v>
      </c>
      <c r="F19" s="25" t="s">
        <v>36</v>
      </c>
      <c r="G19" s="26" t="s">
        <v>4</v>
      </c>
      <c r="H19" s="27" t="s">
        <v>5</v>
      </c>
      <c r="I19" s="28" t="s">
        <v>6</v>
      </c>
      <c r="J19" s="29" t="s">
        <v>7</v>
      </c>
      <c r="K19" s="30" t="s">
        <v>37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108" t="s">
        <v>38</v>
      </c>
      <c r="C20" s="128" t="s">
        <v>39</v>
      </c>
      <c r="D20" s="111" t="s">
        <v>40</v>
      </c>
      <c r="E20" s="31" t="s">
        <v>10</v>
      </c>
      <c r="F20" s="32" t="s">
        <v>40</v>
      </c>
      <c r="G20" s="32" t="s">
        <v>41</v>
      </c>
      <c r="H20" s="32">
        <v>0</v>
      </c>
      <c r="I20" s="32">
        <v>0</v>
      </c>
      <c r="J20" s="11" t="str">
        <f t="shared" ref="J20:J48" si="5">IFERROR(I20/H20,"-%")</f>
        <v>-%</v>
      </c>
      <c r="K20" s="3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109"/>
      <c r="C21" s="109"/>
      <c r="D21" s="109"/>
      <c r="E21" s="9" t="s">
        <v>10</v>
      </c>
      <c r="F21" s="9" t="s">
        <v>42</v>
      </c>
      <c r="G21" s="9" t="s">
        <v>43</v>
      </c>
      <c r="H21" s="9">
        <v>0</v>
      </c>
      <c r="I21" s="32">
        <v>0</v>
      </c>
      <c r="J21" s="11" t="str">
        <f t="shared" si="5"/>
        <v>-%</v>
      </c>
      <c r="K21" s="3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09"/>
      <c r="C22" s="109"/>
      <c r="D22" s="110"/>
      <c r="E22" s="116" t="s">
        <v>25</v>
      </c>
      <c r="F22" s="117"/>
      <c r="G22" s="118"/>
      <c r="H22" s="13">
        <f t="shared" ref="H22:I22" si="6">SUM(H20:H21)</f>
        <v>0</v>
      </c>
      <c r="I22" s="35">
        <f t="shared" si="6"/>
        <v>0</v>
      </c>
      <c r="J22" s="15" t="str">
        <f t="shared" si="5"/>
        <v>-%</v>
      </c>
      <c r="K22" s="3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109"/>
      <c r="C23" s="109"/>
      <c r="D23" s="128" t="s">
        <v>21</v>
      </c>
      <c r="E23" s="32" t="s">
        <v>10</v>
      </c>
      <c r="F23" s="32" t="s">
        <v>21</v>
      </c>
      <c r="G23" s="32" t="s">
        <v>44</v>
      </c>
      <c r="H23" s="32">
        <v>150000</v>
      </c>
      <c r="I23" s="32" t="s">
        <v>15</v>
      </c>
      <c r="J23" s="11" t="str">
        <f t="shared" si="5"/>
        <v>-%</v>
      </c>
      <c r="K23" s="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"/>
      <c r="B24" s="109"/>
      <c r="C24" s="109"/>
      <c r="D24" s="110"/>
      <c r="E24" s="103" t="s">
        <v>25</v>
      </c>
      <c r="F24" s="104"/>
      <c r="G24" s="105"/>
      <c r="H24" s="35">
        <v>0</v>
      </c>
      <c r="I24" s="35">
        <f>SUM(I23)</f>
        <v>0</v>
      </c>
      <c r="J24" s="15" t="str">
        <f t="shared" si="5"/>
        <v>-%</v>
      </c>
      <c r="K24" s="3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"/>
      <c r="B25" s="109"/>
      <c r="C25" s="110"/>
      <c r="D25" s="106" t="s">
        <v>45</v>
      </c>
      <c r="E25" s="104"/>
      <c r="F25" s="104"/>
      <c r="G25" s="105"/>
      <c r="H25" s="37">
        <f t="shared" ref="H25:I25" si="7">SUM(H22, H24)</f>
        <v>0</v>
      </c>
      <c r="I25" s="37">
        <f t="shared" si="7"/>
        <v>0</v>
      </c>
      <c r="J25" s="38" t="str">
        <f t="shared" si="5"/>
        <v>-%</v>
      </c>
      <c r="K25" s="3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B26" s="109"/>
      <c r="C26" s="129" t="s">
        <v>46</v>
      </c>
      <c r="D26" s="119" t="s">
        <v>47</v>
      </c>
      <c r="E26" s="40" t="s">
        <v>26</v>
      </c>
      <c r="F26" s="41" t="s">
        <v>48</v>
      </c>
      <c r="G26" s="42" t="s">
        <v>49</v>
      </c>
      <c r="H26" s="32">
        <v>50000</v>
      </c>
      <c r="I26" s="32" t="s">
        <v>15</v>
      </c>
      <c r="J26" s="11" t="str">
        <f t="shared" si="5"/>
        <v>-%</v>
      </c>
      <c r="K26" s="43" t="s">
        <v>50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109"/>
      <c r="C27" s="130"/>
      <c r="D27" s="109"/>
      <c r="E27" s="95" t="s">
        <v>26</v>
      </c>
      <c r="F27" s="96" t="s">
        <v>51</v>
      </c>
      <c r="G27" s="97" t="s">
        <v>52</v>
      </c>
      <c r="H27" s="32">
        <v>50000</v>
      </c>
      <c r="I27" s="32" t="s">
        <v>15</v>
      </c>
      <c r="J27" s="11" t="str">
        <f t="shared" si="5"/>
        <v>-%</v>
      </c>
      <c r="K27" s="45" t="s">
        <v>50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B28" s="109"/>
      <c r="C28" s="130"/>
      <c r="D28" s="120"/>
      <c r="E28" s="98" t="s">
        <v>128</v>
      </c>
      <c r="F28" s="98" t="s">
        <v>129</v>
      </c>
      <c r="G28" s="99" t="s">
        <v>130</v>
      </c>
      <c r="H28" s="100">
        <v>172000</v>
      </c>
      <c r="I28" s="100" t="s">
        <v>131</v>
      </c>
      <c r="J28" s="101" t="str">
        <f t="shared" si="5"/>
        <v>-%</v>
      </c>
      <c r="K28" s="102" t="s">
        <v>132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"/>
      <c r="B29" s="109"/>
      <c r="C29" s="130"/>
      <c r="D29" s="110"/>
      <c r="E29" s="121" t="s">
        <v>25</v>
      </c>
      <c r="F29" s="118"/>
      <c r="G29" s="122"/>
      <c r="H29" s="35">
        <f>SUM(H26:H28)</f>
        <v>272000</v>
      </c>
      <c r="I29" s="35">
        <f>SUM(I26:I28)</f>
        <v>0</v>
      </c>
      <c r="J29" s="15">
        <f t="shared" si="5"/>
        <v>0</v>
      </c>
      <c r="K29" s="3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1"/>
      <c r="B30" s="109"/>
      <c r="C30" s="131"/>
      <c r="D30" s="106" t="s">
        <v>45</v>
      </c>
      <c r="E30" s="104"/>
      <c r="F30" s="104"/>
      <c r="G30" s="105"/>
      <c r="H30" s="37">
        <f>SUM(H29)</f>
        <v>272000</v>
      </c>
      <c r="I30" s="37">
        <f>SUM(I29)</f>
        <v>0</v>
      </c>
      <c r="J30" s="38">
        <f t="shared" si="5"/>
        <v>0</v>
      </c>
      <c r="K30" s="3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109"/>
      <c r="C31" s="111" t="s">
        <v>53</v>
      </c>
      <c r="D31" s="132" t="s">
        <v>54</v>
      </c>
      <c r="E31" s="46" t="s">
        <v>29</v>
      </c>
      <c r="F31" s="46" t="s">
        <v>55</v>
      </c>
      <c r="G31" s="9" t="s">
        <v>56</v>
      </c>
      <c r="H31" s="9">
        <v>70000</v>
      </c>
      <c r="I31" s="9" t="s">
        <v>15</v>
      </c>
      <c r="J31" s="11" t="str">
        <f t="shared" si="5"/>
        <v>-%</v>
      </c>
      <c r="K31" s="47" t="s">
        <v>57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109"/>
      <c r="C32" s="109"/>
      <c r="D32" s="109"/>
      <c r="E32" s="48" t="s">
        <v>29</v>
      </c>
      <c r="F32" s="49" t="s">
        <v>58</v>
      </c>
      <c r="G32" s="50" t="s">
        <v>59</v>
      </c>
      <c r="H32" s="50">
        <v>70000</v>
      </c>
      <c r="I32" s="50" t="s">
        <v>15</v>
      </c>
      <c r="J32" s="11" t="str">
        <f t="shared" si="5"/>
        <v>-%</v>
      </c>
      <c r="K32" s="33" t="s">
        <v>60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109"/>
      <c r="C33" s="109"/>
      <c r="D33" s="109"/>
      <c r="E33" s="49" t="s">
        <v>29</v>
      </c>
      <c r="F33" s="49" t="s">
        <v>61</v>
      </c>
      <c r="G33" s="50" t="s">
        <v>62</v>
      </c>
      <c r="H33" s="50">
        <v>70000</v>
      </c>
      <c r="I33" s="50" t="s">
        <v>15</v>
      </c>
      <c r="J33" s="11" t="str">
        <f t="shared" si="5"/>
        <v>-%</v>
      </c>
      <c r="K33" s="51" t="s">
        <v>63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109"/>
      <c r="C34" s="109"/>
      <c r="D34" s="110"/>
      <c r="E34" s="103" t="s">
        <v>25</v>
      </c>
      <c r="F34" s="104"/>
      <c r="G34" s="105"/>
      <c r="H34" s="13">
        <f t="shared" ref="H34:I34" si="8">SUM(H31:H33)</f>
        <v>210000</v>
      </c>
      <c r="I34" s="13">
        <f t="shared" si="8"/>
        <v>0</v>
      </c>
      <c r="J34" s="15">
        <f t="shared" si="5"/>
        <v>0</v>
      </c>
      <c r="K34" s="5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109"/>
      <c r="C35" s="109"/>
      <c r="D35" s="123" t="s">
        <v>64</v>
      </c>
      <c r="E35" s="49" t="s">
        <v>29</v>
      </c>
      <c r="F35" s="48" t="s">
        <v>65</v>
      </c>
      <c r="G35" s="50" t="s">
        <v>66</v>
      </c>
      <c r="H35" s="50">
        <v>50000</v>
      </c>
      <c r="I35" s="50" t="s">
        <v>15</v>
      </c>
      <c r="J35" s="11" t="str">
        <f t="shared" si="5"/>
        <v>-%</v>
      </c>
      <c r="K35" s="53" t="s">
        <v>67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109"/>
      <c r="C36" s="109"/>
      <c r="D36" s="110"/>
      <c r="E36" s="103" t="s">
        <v>25</v>
      </c>
      <c r="F36" s="104"/>
      <c r="G36" s="105"/>
      <c r="H36" s="13">
        <f t="shared" ref="H36:I36" si="9">SUM(H35)</f>
        <v>50000</v>
      </c>
      <c r="I36" s="13">
        <f t="shared" si="9"/>
        <v>0</v>
      </c>
      <c r="J36" s="15">
        <f t="shared" si="5"/>
        <v>0</v>
      </c>
      <c r="K36" s="3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109"/>
      <c r="C37" s="110"/>
      <c r="D37" s="106" t="s">
        <v>45</v>
      </c>
      <c r="E37" s="104"/>
      <c r="F37" s="104"/>
      <c r="G37" s="105"/>
      <c r="H37" s="37">
        <f>SUM( H34, H36)</f>
        <v>260000</v>
      </c>
      <c r="I37" s="37">
        <f>SUM(I34, I36)</f>
        <v>0</v>
      </c>
      <c r="J37" s="38">
        <f t="shared" si="5"/>
        <v>0</v>
      </c>
      <c r="K37" s="3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109"/>
      <c r="C38" s="112" t="s">
        <v>68</v>
      </c>
      <c r="D38" s="124" t="s">
        <v>69</v>
      </c>
      <c r="E38" s="54" t="s">
        <v>29</v>
      </c>
      <c r="F38" s="54" t="s">
        <v>70</v>
      </c>
      <c r="G38" s="55" t="s">
        <v>71</v>
      </c>
      <c r="H38" s="56">
        <v>50000</v>
      </c>
      <c r="I38" s="56" t="s">
        <v>15</v>
      </c>
      <c r="J38" s="11" t="str">
        <f t="shared" si="5"/>
        <v>-%</v>
      </c>
      <c r="K38" s="57" t="s">
        <v>67</v>
      </c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</row>
    <row r="39" spans="1:29" ht="15.75" customHeight="1">
      <c r="A39" s="1"/>
      <c r="B39" s="109"/>
      <c r="C39" s="109"/>
      <c r="D39" s="109"/>
      <c r="E39" s="54" t="s">
        <v>29</v>
      </c>
      <c r="F39" s="59" t="s">
        <v>72</v>
      </c>
      <c r="G39" s="55" t="s">
        <v>73</v>
      </c>
      <c r="H39" s="56">
        <v>50000</v>
      </c>
      <c r="I39" s="56" t="s">
        <v>15</v>
      </c>
      <c r="J39" s="11" t="str">
        <f t="shared" si="5"/>
        <v>-%</v>
      </c>
      <c r="K39" s="57" t="s">
        <v>67</v>
      </c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</row>
    <row r="40" spans="1:29" ht="12.75" customHeight="1">
      <c r="A40" s="1"/>
      <c r="B40" s="109"/>
      <c r="C40" s="109"/>
      <c r="D40" s="110"/>
      <c r="E40" s="107" t="s">
        <v>25</v>
      </c>
      <c r="F40" s="104"/>
      <c r="G40" s="105"/>
      <c r="H40" s="60">
        <f t="shared" ref="H40:I40" si="10">SUM(H38:H39)</f>
        <v>100000</v>
      </c>
      <c r="I40" s="60">
        <f t="shared" si="10"/>
        <v>0</v>
      </c>
      <c r="J40" s="15">
        <f t="shared" si="5"/>
        <v>0</v>
      </c>
      <c r="K40" s="61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</row>
    <row r="41" spans="1:29" ht="15.75" customHeight="1">
      <c r="A41" s="1"/>
      <c r="B41" s="109"/>
      <c r="C41" s="109"/>
      <c r="D41" s="125" t="s">
        <v>74</v>
      </c>
      <c r="E41" s="54" t="s">
        <v>29</v>
      </c>
      <c r="F41" s="55" t="s">
        <v>75</v>
      </c>
      <c r="G41" s="55" t="s">
        <v>76</v>
      </c>
      <c r="H41" s="56">
        <v>100000</v>
      </c>
      <c r="I41" s="56" t="s">
        <v>15</v>
      </c>
      <c r="J41" s="11" t="str">
        <f t="shared" si="5"/>
        <v>-%</v>
      </c>
      <c r="K41" s="54" t="s">
        <v>77</v>
      </c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</row>
    <row r="42" spans="1:29" ht="12.75" customHeight="1">
      <c r="A42" s="1"/>
      <c r="B42" s="109"/>
      <c r="C42" s="109"/>
      <c r="D42" s="110"/>
      <c r="E42" s="107" t="s">
        <v>25</v>
      </c>
      <c r="F42" s="104"/>
      <c r="G42" s="105"/>
      <c r="H42" s="60">
        <f t="shared" ref="H42:I42" si="11">SUM(H41)</f>
        <v>100000</v>
      </c>
      <c r="I42" s="60">
        <f t="shared" si="11"/>
        <v>0</v>
      </c>
      <c r="J42" s="15">
        <f t="shared" si="5"/>
        <v>0</v>
      </c>
      <c r="K42" s="6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109"/>
      <c r="C43" s="109"/>
      <c r="D43" s="126" t="s">
        <v>78</v>
      </c>
      <c r="E43" s="54" t="s">
        <v>29</v>
      </c>
      <c r="F43" s="59" t="s">
        <v>79</v>
      </c>
      <c r="G43" s="55" t="s">
        <v>80</v>
      </c>
      <c r="H43" s="56">
        <v>300000</v>
      </c>
      <c r="I43" s="56" t="s">
        <v>15</v>
      </c>
      <c r="J43" s="11" t="str">
        <f t="shared" si="5"/>
        <v>-%</v>
      </c>
      <c r="K43" s="59" t="s">
        <v>81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" customHeight="1">
      <c r="A44" s="1"/>
      <c r="B44" s="109"/>
      <c r="C44" s="109"/>
      <c r="D44" s="110"/>
      <c r="E44" s="107" t="s">
        <v>25</v>
      </c>
      <c r="F44" s="104"/>
      <c r="G44" s="105"/>
      <c r="H44" s="63">
        <f t="shared" ref="H44:I44" si="12">SUM(H43)</f>
        <v>300000</v>
      </c>
      <c r="I44" s="63">
        <f t="shared" si="12"/>
        <v>0</v>
      </c>
      <c r="J44" s="15">
        <f t="shared" si="5"/>
        <v>0</v>
      </c>
      <c r="K44" s="6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109"/>
      <c r="C45" s="109"/>
      <c r="D45" s="127" t="s">
        <v>82</v>
      </c>
      <c r="E45" s="65" t="s">
        <v>29</v>
      </c>
      <c r="F45" s="66" t="s">
        <v>82</v>
      </c>
      <c r="G45" s="66" t="s">
        <v>83</v>
      </c>
      <c r="H45" s="67">
        <v>80000</v>
      </c>
      <c r="I45" s="67" t="s">
        <v>15</v>
      </c>
      <c r="J45" s="11" t="str">
        <f t="shared" si="5"/>
        <v>-%</v>
      </c>
      <c r="K45" s="33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</row>
    <row r="46" spans="1:29" ht="15.75" customHeight="1">
      <c r="A46" s="1"/>
      <c r="B46" s="109"/>
      <c r="C46" s="109"/>
      <c r="D46" s="110"/>
      <c r="E46" s="107" t="s">
        <v>25</v>
      </c>
      <c r="F46" s="104"/>
      <c r="G46" s="105"/>
      <c r="H46" s="63">
        <f t="shared" ref="H46:I46" si="13">SUM(H45)</f>
        <v>80000</v>
      </c>
      <c r="I46" s="63">
        <f t="shared" si="13"/>
        <v>0</v>
      </c>
      <c r="J46" s="15">
        <f t="shared" si="5"/>
        <v>0</v>
      </c>
      <c r="K46" s="6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109"/>
      <c r="C47" s="110"/>
      <c r="D47" s="106" t="s">
        <v>45</v>
      </c>
      <c r="E47" s="104"/>
      <c r="F47" s="104"/>
      <c r="G47" s="105"/>
      <c r="H47" s="37">
        <f>SUM(H42, H46,H44,H40)</f>
        <v>580000</v>
      </c>
      <c r="I47" s="37">
        <f>SUM(I42, I46, I44,I40)</f>
        <v>0</v>
      </c>
      <c r="J47" s="38">
        <f t="shared" si="5"/>
        <v>0</v>
      </c>
      <c r="K47" s="3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110"/>
      <c r="C48" s="69" t="s">
        <v>32</v>
      </c>
      <c r="D48" s="70"/>
      <c r="E48" s="70"/>
      <c r="F48" s="70"/>
      <c r="G48" s="71"/>
      <c r="H48" s="72">
        <f>SUM(H47,H37,H30,H25)</f>
        <v>1112000</v>
      </c>
      <c r="I48" s="72">
        <f>SUM(I47,I37,I30,I25)</f>
        <v>0</v>
      </c>
      <c r="J48" s="20">
        <f t="shared" si="5"/>
        <v>0</v>
      </c>
      <c r="K48" s="73" t="s">
        <v>84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>
      <c r="A54" s="1"/>
      <c r="B54" s="1"/>
      <c r="C54" s="1"/>
      <c r="D54" s="1"/>
      <c r="E54" s="1"/>
      <c r="F54" s="1"/>
      <c r="G54" s="8" t="s">
        <v>32</v>
      </c>
      <c r="H54" s="74" t="s">
        <v>85</v>
      </c>
      <c r="I54" s="75" t="s">
        <v>86</v>
      </c>
      <c r="J54" s="76" t="s">
        <v>87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1"/>
      <c r="B55" s="1"/>
      <c r="C55" s="1"/>
      <c r="D55" s="1"/>
      <c r="E55" s="1"/>
      <c r="F55" s="58"/>
      <c r="G55" s="77" t="s">
        <v>0</v>
      </c>
      <c r="H55" s="9">
        <f>H16</f>
        <v>2184011</v>
      </c>
      <c r="I55" s="9">
        <f>I16</f>
        <v>376000</v>
      </c>
      <c r="J55" s="11">
        <f t="shared" ref="J55:J57" si="14">IFERROR(I55/H55,"-%")</f>
        <v>0.17216030505340862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/>
      <c r="B56" s="1"/>
      <c r="C56" s="1"/>
      <c r="D56" s="1"/>
      <c r="E56" s="1"/>
      <c r="F56" s="58"/>
      <c r="G56" s="77" t="s">
        <v>33</v>
      </c>
      <c r="H56" s="9">
        <f t="shared" ref="H56:I56" si="15">H48</f>
        <v>1112000</v>
      </c>
      <c r="I56" s="9">
        <f t="shared" si="15"/>
        <v>0</v>
      </c>
      <c r="J56" s="11">
        <f t="shared" si="14"/>
        <v>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1"/>
      <c r="C57" s="1"/>
      <c r="D57" s="1"/>
      <c r="E57" s="1"/>
      <c r="F57" s="58"/>
      <c r="G57" s="78" t="s">
        <v>88</v>
      </c>
      <c r="H57" s="79">
        <f t="shared" ref="H57:I57" si="16">H55-H56</f>
        <v>1072011</v>
      </c>
      <c r="I57" s="79">
        <f t="shared" si="16"/>
        <v>376000</v>
      </c>
      <c r="J57" s="80">
        <f t="shared" si="14"/>
        <v>0.35074266961812894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1"/>
      <c r="C58" s="1"/>
      <c r="D58" s="1"/>
      <c r="E58" s="1"/>
      <c r="F58" s="58"/>
      <c r="G58" s="58"/>
      <c r="H58" s="58"/>
      <c r="I58" s="5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"/>
      <c r="C62" s="1"/>
      <c r="D62" s="1"/>
      <c r="E62" s="1"/>
      <c r="F62" s="1"/>
      <c r="G62" s="8" t="s">
        <v>10</v>
      </c>
      <c r="H62" s="74" t="s">
        <v>85</v>
      </c>
      <c r="I62" s="75" t="s">
        <v>86</v>
      </c>
      <c r="J62" s="76" t="s">
        <v>87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"/>
      <c r="C63" s="1"/>
      <c r="D63" s="1"/>
      <c r="E63" s="1"/>
      <c r="F63" s="1"/>
      <c r="G63" s="77" t="s">
        <v>0</v>
      </c>
      <c r="H63" s="9">
        <f>H11</f>
        <v>1050550</v>
      </c>
      <c r="I63" s="9">
        <f>I11</f>
        <v>376000</v>
      </c>
      <c r="J63" s="81">
        <f t="shared" ref="J63:J64" si="17">IFERROR(I63/H63,"-%")</f>
        <v>0.35790776260054258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"/>
      <c r="C64" s="1"/>
      <c r="D64" s="1"/>
      <c r="E64" s="1"/>
      <c r="F64" s="1"/>
      <c r="G64" s="77" t="s">
        <v>33</v>
      </c>
      <c r="H64" s="9">
        <f>SUMIF(E18:E48, "학생", H18:H48)</f>
        <v>150000</v>
      </c>
      <c r="I64" s="9">
        <f>SUMIF(E18:E48, "학생", I18:I48)</f>
        <v>0</v>
      </c>
      <c r="J64" s="81">
        <f t="shared" si="17"/>
        <v>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"/>
      <c r="C65" s="1"/>
      <c r="D65" s="1"/>
      <c r="E65" s="1"/>
      <c r="F65" s="1"/>
      <c r="G65" s="78" t="s">
        <v>88</v>
      </c>
      <c r="H65" s="79">
        <f t="shared" ref="H65:I65" si="18">H63-H64</f>
        <v>900550</v>
      </c>
      <c r="I65" s="79">
        <f t="shared" si="18"/>
        <v>376000</v>
      </c>
      <c r="J65" s="82">
        <f>IFERROR(I65/H65, "%")</f>
        <v>0.41752262506246185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"/>
      <c r="C67" s="1"/>
      <c r="D67" s="1"/>
      <c r="E67" s="1"/>
      <c r="F67" s="1"/>
      <c r="G67" s="8" t="s">
        <v>26</v>
      </c>
      <c r="H67" s="74" t="s">
        <v>85</v>
      </c>
      <c r="I67" s="75" t="s">
        <v>86</v>
      </c>
      <c r="J67" s="76" t="s">
        <v>87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1"/>
      <c r="F68" s="1"/>
      <c r="G68" s="77" t="s">
        <v>0</v>
      </c>
      <c r="H68" s="9">
        <f>H13</f>
        <v>100000</v>
      </c>
      <c r="I68" s="9">
        <f>I13</f>
        <v>0</v>
      </c>
      <c r="J68" s="11">
        <f t="shared" ref="J68:J69" si="19">IFERROR(I68/H68,"-%")</f>
        <v>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1"/>
      <c r="G69" s="77" t="s">
        <v>33</v>
      </c>
      <c r="H69" s="9">
        <f>SUMIF(E18:E48, "본회계", H18:H48)</f>
        <v>100000</v>
      </c>
      <c r="I69" s="9">
        <f>SUMIF(E18:E48, "본회계", I18:I48)</f>
        <v>0</v>
      </c>
      <c r="J69" s="11">
        <f t="shared" si="19"/>
        <v>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/>
      <c r="G70" s="78" t="s">
        <v>88</v>
      </c>
      <c r="H70" s="79">
        <f t="shared" ref="H70:I70" si="20">H68-H69</f>
        <v>0</v>
      </c>
      <c r="I70" s="79">
        <f t="shared" si="20"/>
        <v>0</v>
      </c>
      <c r="J70" s="80" t="e">
        <f>I70/H70</f>
        <v>#DIV/0!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8" t="s">
        <v>29</v>
      </c>
      <c r="H72" s="74" t="s">
        <v>85</v>
      </c>
      <c r="I72" s="75" t="s">
        <v>86</v>
      </c>
      <c r="J72" s="76" t="s">
        <v>87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1"/>
      <c r="G73" s="77" t="s">
        <v>0</v>
      </c>
      <c r="H73" s="9">
        <f>H15</f>
        <v>1033461</v>
      </c>
      <c r="I73" s="9">
        <f>I15</f>
        <v>0</v>
      </c>
      <c r="J73" s="11">
        <f t="shared" ref="J73:J74" si="21">IFERROR(I73/H73,"-%")</f>
        <v>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1"/>
      <c r="G74" s="77" t="s">
        <v>33</v>
      </c>
      <c r="H74" s="9">
        <f>SUMIF(E18:E48, "자치", H18:H48)</f>
        <v>1012000</v>
      </c>
      <c r="I74" s="9">
        <f>SUMIF(E18:E48, "자치", I18:I48)</f>
        <v>0</v>
      </c>
      <c r="J74" s="8">
        <f t="shared" si="21"/>
        <v>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1"/>
      <c r="G75" s="78" t="s">
        <v>88</v>
      </c>
      <c r="H75" s="79">
        <f t="shared" ref="H75:I75" si="22">H73-H74</f>
        <v>21461</v>
      </c>
      <c r="I75" s="79">
        <f t="shared" si="22"/>
        <v>0</v>
      </c>
      <c r="J75" s="80">
        <f>I75/H75</f>
        <v>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/>
    <row r="277" spans="1:29" ht="15.75" customHeight="1"/>
    <row r="278" spans="1:29" ht="15.75" customHeight="1"/>
    <row r="279" spans="1:29" ht="15.75" customHeight="1"/>
    <row r="280" spans="1:29" ht="15.75" customHeight="1"/>
    <row r="281" spans="1:29" ht="15.75" customHeight="1"/>
    <row r="282" spans="1:29" ht="15.75" customHeight="1"/>
    <row r="283" spans="1:29" ht="15.75" customHeight="1"/>
    <row r="284" spans="1:29" ht="15.75" customHeight="1"/>
    <row r="285" spans="1:29" ht="15.75" customHeight="1"/>
    <row r="286" spans="1:29" ht="15.75" customHeight="1"/>
    <row r="287" spans="1:29" ht="15.75" customHeight="1"/>
    <row r="288" spans="1:29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7">
    <mergeCell ref="E24:G24"/>
    <mergeCell ref="C20:C25"/>
    <mergeCell ref="C26:C30"/>
    <mergeCell ref="D31:D34"/>
    <mergeCell ref="D3:K3"/>
    <mergeCell ref="D5:D16"/>
    <mergeCell ref="E5:E11"/>
    <mergeCell ref="F11:G11"/>
    <mergeCell ref="E12:E13"/>
    <mergeCell ref="F13:G13"/>
    <mergeCell ref="E14:E15"/>
    <mergeCell ref="D38:D40"/>
    <mergeCell ref="D41:D42"/>
    <mergeCell ref="D43:D44"/>
    <mergeCell ref="D45:D46"/>
    <mergeCell ref="D23:D24"/>
    <mergeCell ref="F15:G15"/>
    <mergeCell ref="E16:G16"/>
    <mergeCell ref="B18:K18"/>
    <mergeCell ref="D20:D22"/>
    <mergeCell ref="E22:G22"/>
    <mergeCell ref="E36:G36"/>
    <mergeCell ref="D37:G37"/>
    <mergeCell ref="E40:G40"/>
    <mergeCell ref="E42:G42"/>
    <mergeCell ref="B20:B48"/>
    <mergeCell ref="C31:C37"/>
    <mergeCell ref="C38:C47"/>
    <mergeCell ref="D25:G25"/>
    <mergeCell ref="D30:G30"/>
    <mergeCell ref="E44:G44"/>
    <mergeCell ref="E46:G46"/>
    <mergeCell ref="D47:G47"/>
    <mergeCell ref="D26:D29"/>
    <mergeCell ref="E29:G29"/>
    <mergeCell ref="E34:G34"/>
    <mergeCell ref="D35:D36"/>
  </mergeCells>
  <phoneticPr fontId="18" type="noConversion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00"/>
  <sheetViews>
    <sheetView workbookViewId="0"/>
  </sheetViews>
  <sheetFormatPr defaultColWidth="14.44140625" defaultRowHeight="15" customHeight="1"/>
  <cols>
    <col min="1" max="3" width="14.44140625" customWidth="1"/>
    <col min="4" max="4" width="25.44140625" customWidth="1"/>
    <col min="5" max="5" width="14.6640625" customWidth="1"/>
    <col min="6" max="6" width="33.33203125" customWidth="1"/>
    <col min="8" max="8" width="17.6640625" customWidth="1"/>
    <col min="9" max="9" width="15.109375" customWidth="1"/>
    <col min="10" max="11" width="15" customWidth="1"/>
  </cols>
  <sheetData>
    <row r="1" spans="1:29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customHeight="1">
      <c r="A3" s="1"/>
      <c r="B3" s="1"/>
      <c r="C3" s="2"/>
      <c r="D3" s="133" t="s">
        <v>0</v>
      </c>
      <c r="E3" s="104"/>
      <c r="F3" s="104"/>
      <c r="G3" s="104"/>
      <c r="H3" s="104"/>
      <c r="I3" s="104"/>
      <c r="J3" s="104"/>
      <c r="K3" s="10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83" t="s">
        <v>89</v>
      </c>
      <c r="I4" s="83" t="s">
        <v>90</v>
      </c>
      <c r="J4" s="84" t="s">
        <v>91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1"/>
      <c r="B5" s="1"/>
      <c r="C5" s="2"/>
      <c r="D5" s="140" t="s">
        <v>1</v>
      </c>
      <c r="E5" s="140" t="s">
        <v>10</v>
      </c>
      <c r="F5" s="85" t="s">
        <v>92</v>
      </c>
      <c r="G5" s="86" t="s">
        <v>12</v>
      </c>
      <c r="H5" s="87">
        <v>396000</v>
      </c>
      <c r="I5" s="88">
        <v>550000</v>
      </c>
      <c r="J5" s="89">
        <f>I5/H5</f>
        <v>1.3888888888888888</v>
      </c>
      <c r="K5" s="86" t="s">
        <v>93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1"/>
      <c r="B6" s="1"/>
      <c r="C6" s="2"/>
      <c r="D6" s="109"/>
      <c r="E6" s="109"/>
      <c r="F6" s="7" t="s">
        <v>94</v>
      </c>
      <c r="G6" s="8" t="s">
        <v>12</v>
      </c>
      <c r="H6" s="9"/>
      <c r="I6" s="10"/>
      <c r="J6" s="11" t="str">
        <f t="shared" ref="J6:J23" si="0">IFERROR(I6/H6,"-%")</f>
        <v>-%</v>
      </c>
      <c r="K6" s="8" t="s">
        <v>95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1"/>
      <c r="B7" s="1"/>
      <c r="C7" s="2"/>
      <c r="D7" s="109"/>
      <c r="E7" s="109"/>
      <c r="F7" s="7" t="s">
        <v>96</v>
      </c>
      <c r="G7" s="8" t="s">
        <v>14</v>
      </c>
      <c r="H7" s="9"/>
      <c r="I7" s="10"/>
      <c r="J7" s="11" t="str">
        <f t="shared" si="0"/>
        <v>-%</v>
      </c>
      <c r="K7" s="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1"/>
      <c r="B8" s="1"/>
      <c r="C8" s="2"/>
      <c r="D8" s="109"/>
      <c r="E8" s="109"/>
      <c r="F8" s="7" t="s">
        <v>21</v>
      </c>
      <c r="G8" s="8" t="s">
        <v>17</v>
      </c>
      <c r="H8" s="9">
        <v>0</v>
      </c>
      <c r="I8" s="10"/>
      <c r="J8" s="11" t="str">
        <f t="shared" si="0"/>
        <v>-%</v>
      </c>
      <c r="K8" s="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1"/>
      <c r="B9" s="1"/>
      <c r="C9" s="2"/>
      <c r="D9" s="109"/>
      <c r="E9" s="109"/>
      <c r="F9" s="7" t="s">
        <v>23</v>
      </c>
      <c r="G9" s="8" t="s">
        <v>20</v>
      </c>
      <c r="H9" s="9"/>
      <c r="I9" s="10"/>
      <c r="J9" s="11" t="str">
        <f t="shared" si="0"/>
        <v>-%</v>
      </c>
      <c r="K9" s="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1"/>
      <c r="B10" s="1"/>
      <c r="C10" s="2"/>
      <c r="D10" s="109"/>
      <c r="E10" s="109"/>
      <c r="F10" s="7"/>
      <c r="G10" s="8"/>
      <c r="H10" s="9"/>
      <c r="I10" s="10"/>
      <c r="J10" s="11" t="str">
        <f t="shared" si="0"/>
        <v>-%</v>
      </c>
      <c r="K10" s="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1"/>
      <c r="B11" s="1"/>
      <c r="C11" s="2"/>
      <c r="D11" s="109"/>
      <c r="E11" s="109"/>
      <c r="F11" s="7"/>
      <c r="G11" s="8"/>
      <c r="H11" s="9"/>
      <c r="I11" s="10"/>
      <c r="J11" s="11" t="str">
        <f t="shared" si="0"/>
        <v>-%</v>
      </c>
      <c r="K11" s="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1"/>
      <c r="B12" s="1"/>
      <c r="C12" s="2"/>
      <c r="D12" s="109"/>
      <c r="E12" s="110"/>
      <c r="F12" s="113" t="s">
        <v>25</v>
      </c>
      <c r="G12" s="105"/>
      <c r="H12" s="13">
        <f t="shared" ref="H12:I12" si="1">SUM(H5:H11)</f>
        <v>396000</v>
      </c>
      <c r="I12" s="14">
        <f t="shared" si="1"/>
        <v>550000</v>
      </c>
      <c r="J12" s="15">
        <f t="shared" si="0"/>
        <v>1.3888888888888888</v>
      </c>
      <c r="K12" s="16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>
      <c r="A13" s="1"/>
      <c r="B13" s="1"/>
      <c r="C13" s="2"/>
      <c r="D13" s="109"/>
      <c r="E13" s="140" t="s">
        <v>26</v>
      </c>
      <c r="F13" s="85" t="s">
        <v>97</v>
      </c>
      <c r="G13" s="86" t="s">
        <v>28</v>
      </c>
      <c r="H13" s="87">
        <v>1000000</v>
      </c>
      <c r="I13" s="87">
        <v>1000000</v>
      </c>
      <c r="J13" s="11">
        <f t="shared" si="0"/>
        <v>1</v>
      </c>
      <c r="K13" s="86" t="s">
        <v>93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>
      <c r="A14" s="1"/>
      <c r="B14" s="1"/>
      <c r="C14" s="2"/>
      <c r="D14" s="109"/>
      <c r="E14" s="109"/>
      <c r="F14" s="7"/>
      <c r="G14" s="8"/>
      <c r="H14" s="9"/>
      <c r="I14" s="9"/>
      <c r="J14" s="11" t="str">
        <f t="shared" si="0"/>
        <v>-%</v>
      </c>
      <c r="K14" s="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>
      <c r="A15" s="1"/>
      <c r="B15" s="1"/>
      <c r="C15" s="2"/>
      <c r="D15" s="109"/>
      <c r="E15" s="109"/>
      <c r="F15" s="7"/>
      <c r="G15" s="8"/>
      <c r="H15" s="9"/>
      <c r="I15" s="9"/>
      <c r="J15" s="11" t="str">
        <f t="shared" si="0"/>
        <v>-%</v>
      </c>
      <c r="K15" s="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1"/>
      <c r="B16" s="1"/>
      <c r="C16" s="2"/>
      <c r="D16" s="109"/>
      <c r="E16" s="109"/>
      <c r="F16" s="7"/>
      <c r="G16" s="8"/>
      <c r="H16" s="9"/>
      <c r="I16" s="9"/>
      <c r="J16" s="11" t="str">
        <f t="shared" si="0"/>
        <v>-%</v>
      </c>
      <c r="K16" s="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1"/>
      <c r="B17" s="1"/>
      <c r="C17" s="2"/>
      <c r="D17" s="109"/>
      <c r="E17" s="109"/>
      <c r="F17" s="7"/>
      <c r="G17" s="8"/>
      <c r="H17" s="9"/>
      <c r="I17" s="9"/>
      <c r="J17" s="11" t="str">
        <f t="shared" si="0"/>
        <v>-%</v>
      </c>
      <c r="K17" s="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1"/>
      <c r="B18" s="1"/>
      <c r="C18" s="2"/>
      <c r="D18" s="109"/>
      <c r="E18" s="110"/>
      <c r="F18" s="113" t="s">
        <v>25</v>
      </c>
      <c r="G18" s="105"/>
      <c r="H18" s="13">
        <f t="shared" ref="H18:I18" si="2">SUM(H13:H17)</f>
        <v>1000000</v>
      </c>
      <c r="I18" s="13">
        <f t="shared" si="2"/>
        <v>1000000</v>
      </c>
      <c r="J18" s="15">
        <f t="shared" si="0"/>
        <v>1</v>
      </c>
      <c r="K18" s="1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1"/>
      <c r="B19" s="1"/>
      <c r="C19" s="2"/>
      <c r="D19" s="109"/>
      <c r="E19" s="140" t="s">
        <v>29</v>
      </c>
      <c r="F19" s="85" t="s">
        <v>98</v>
      </c>
      <c r="G19" s="86" t="s">
        <v>31</v>
      </c>
      <c r="H19" s="87">
        <v>1000000</v>
      </c>
      <c r="I19" s="87">
        <v>1000000</v>
      </c>
      <c r="J19" s="11">
        <f t="shared" si="0"/>
        <v>1</v>
      </c>
      <c r="K19" s="86" t="s">
        <v>93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1"/>
      <c r="B20" s="1"/>
      <c r="C20" s="2"/>
      <c r="D20" s="109"/>
      <c r="E20" s="109"/>
      <c r="F20" s="7" t="s">
        <v>99</v>
      </c>
      <c r="G20" s="8"/>
      <c r="H20" s="9"/>
      <c r="I20" s="10"/>
      <c r="J20" s="11" t="str">
        <f t="shared" si="0"/>
        <v>-%</v>
      </c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1"/>
      <c r="B21" s="1"/>
      <c r="C21" s="2"/>
      <c r="D21" s="109"/>
      <c r="E21" s="109"/>
      <c r="F21" s="7"/>
      <c r="G21" s="8"/>
      <c r="H21" s="9"/>
      <c r="I21" s="10"/>
      <c r="J21" s="11" t="str">
        <f t="shared" si="0"/>
        <v>-%</v>
      </c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1"/>
      <c r="B22" s="1"/>
      <c r="C22" s="2"/>
      <c r="D22" s="109"/>
      <c r="E22" s="110"/>
      <c r="F22" s="113" t="s">
        <v>25</v>
      </c>
      <c r="G22" s="105"/>
      <c r="H22" s="13">
        <f t="shared" ref="H22:I22" si="3">SUM(H19:H21)</f>
        <v>1000000</v>
      </c>
      <c r="I22" s="13">
        <f t="shared" si="3"/>
        <v>1000000</v>
      </c>
      <c r="J22" s="15">
        <f t="shared" si="0"/>
        <v>1</v>
      </c>
      <c r="K22" s="1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1"/>
      <c r="B23" s="1"/>
      <c r="C23" s="2"/>
      <c r="D23" s="110"/>
      <c r="E23" s="114" t="s">
        <v>32</v>
      </c>
      <c r="F23" s="104"/>
      <c r="G23" s="105"/>
      <c r="H23" s="18">
        <f t="shared" ref="H23:I23" si="4">SUM(H12,H18,H22)</f>
        <v>2396000</v>
      </c>
      <c r="I23" s="19">
        <f t="shared" si="4"/>
        <v>2550000</v>
      </c>
      <c r="J23" s="20">
        <f t="shared" si="0"/>
        <v>1.0642737896494157</v>
      </c>
      <c r="K23" s="2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1"/>
      <c r="B24" s="1"/>
      <c r="C24" s="1"/>
      <c r="D24" s="1"/>
      <c r="E24" s="1"/>
      <c r="F24" s="1"/>
      <c r="G24" s="1"/>
      <c r="H24" s="22"/>
      <c r="I24" s="2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1"/>
      <c r="B25" s="115" t="s">
        <v>33</v>
      </c>
      <c r="C25" s="104"/>
      <c r="D25" s="104"/>
      <c r="E25" s="104"/>
      <c r="F25" s="104"/>
      <c r="G25" s="104"/>
      <c r="H25" s="104"/>
      <c r="I25" s="104"/>
      <c r="J25" s="104"/>
      <c r="K25" s="10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1"/>
      <c r="B26" s="24" t="s">
        <v>1</v>
      </c>
      <c r="C26" s="25" t="s">
        <v>34</v>
      </c>
      <c r="D26" s="25" t="s">
        <v>35</v>
      </c>
      <c r="E26" s="25" t="s">
        <v>2</v>
      </c>
      <c r="F26" s="25" t="s">
        <v>36</v>
      </c>
      <c r="G26" s="26" t="s">
        <v>4</v>
      </c>
      <c r="H26" s="26" t="s">
        <v>89</v>
      </c>
      <c r="I26" s="26" t="s">
        <v>90</v>
      </c>
      <c r="J26" s="90" t="s">
        <v>91</v>
      </c>
      <c r="K26" s="30" t="s">
        <v>37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1"/>
      <c r="B27" s="108" t="s">
        <v>1</v>
      </c>
      <c r="C27" s="128" t="s">
        <v>100</v>
      </c>
      <c r="D27" s="128" t="s">
        <v>101</v>
      </c>
      <c r="E27" s="32" t="s">
        <v>10</v>
      </c>
      <c r="F27" s="32" t="s">
        <v>40</v>
      </c>
      <c r="G27" s="32" t="s">
        <v>41</v>
      </c>
      <c r="H27" s="32">
        <v>90000</v>
      </c>
      <c r="I27" s="32">
        <v>105000</v>
      </c>
      <c r="J27" s="11">
        <f t="shared" ref="J27:J59" si="5">IFERROR(I27/H27,"-%")</f>
        <v>1.1666666666666667</v>
      </c>
      <c r="K27" s="33" t="s">
        <v>102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1"/>
      <c r="B28" s="109"/>
      <c r="C28" s="109"/>
      <c r="D28" s="109"/>
      <c r="E28" s="9" t="s">
        <v>10</v>
      </c>
      <c r="F28" s="9" t="s">
        <v>42</v>
      </c>
      <c r="G28" s="9" t="s">
        <v>43</v>
      </c>
      <c r="H28" s="9">
        <v>50000</v>
      </c>
      <c r="I28" s="32">
        <v>50000</v>
      </c>
      <c r="J28" s="11">
        <f t="shared" si="5"/>
        <v>1</v>
      </c>
      <c r="K28" s="3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1"/>
      <c r="B29" s="109"/>
      <c r="C29" s="109"/>
      <c r="D29" s="110"/>
      <c r="E29" s="116" t="s">
        <v>25</v>
      </c>
      <c r="F29" s="117"/>
      <c r="G29" s="118"/>
      <c r="H29" s="13">
        <f t="shared" ref="H29:I29" si="6">SUM(H27:H28)</f>
        <v>140000</v>
      </c>
      <c r="I29" s="35">
        <f t="shared" si="6"/>
        <v>155000</v>
      </c>
      <c r="J29" s="15">
        <f t="shared" si="5"/>
        <v>1.1071428571428572</v>
      </c>
      <c r="K29" s="3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1"/>
      <c r="B30" s="109"/>
      <c r="C30" s="109"/>
      <c r="D30" s="128" t="s">
        <v>21</v>
      </c>
      <c r="E30" s="32" t="s">
        <v>10</v>
      </c>
      <c r="F30" s="32" t="s">
        <v>21</v>
      </c>
      <c r="G30" s="32" t="s">
        <v>44</v>
      </c>
      <c r="H30" s="32">
        <v>0</v>
      </c>
      <c r="I30" s="32">
        <v>50000</v>
      </c>
      <c r="J30" s="11" t="str">
        <f t="shared" si="5"/>
        <v>-%</v>
      </c>
      <c r="K30" s="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1"/>
      <c r="B31" s="109"/>
      <c r="C31" s="109"/>
      <c r="D31" s="110"/>
      <c r="E31" s="103" t="s">
        <v>25</v>
      </c>
      <c r="F31" s="104"/>
      <c r="G31" s="105"/>
      <c r="H31" s="35">
        <v>0</v>
      </c>
      <c r="I31" s="35">
        <f>SUM(I30)</f>
        <v>50000</v>
      </c>
      <c r="J31" s="15" t="str">
        <f t="shared" si="5"/>
        <v>-%</v>
      </c>
      <c r="K31" s="3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1"/>
      <c r="B32" s="109"/>
      <c r="C32" s="110"/>
      <c r="D32" s="106" t="s">
        <v>45</v>
      </c>
      <c r="E32" s="104"/>
      <c r="F32" s="104"/>
      <c r="G32" s="105"/>
      <c r="H32" s="37">
        <f t="shared" ref="H32:I32" si="7">SUM(H29, H31)</f>
        <v>140000</v>
      </c>
      <c r="I32" s="37">
        <f t="shared" si="7"/>
        <v>205000</v>
      </c>
      <c r="J32" s="38">
        <f t="shared" si="5"/>
        <v>1.4642857142857142</v>
      </c>
      <c r="K32" s="3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"/>
      <c r="B33" s="109"/>
      <c r="C33" s="137" t="s">
        <v>103</v>
      </c>
      <c r="D33" s="138" t="s">
        <v>104</v>
      </c>
      <c r="E33" s="91" t="s">
        <v>10</v>
      </c>
      <c r="F33" s="42" t="s">
        <v>105</v>
      </c>
      <c r="G33" s="42" t="s">
        <v>49</v>
      </c>
      <c r="H33" s="32">
        <v>50000</v>
      </c>
      <c r="I33" s="32">
        <v>16000</v>
      </c>
      <c r="J33" s="11">
        <f t="shared" si="5"/>
        <v>0.32</v>
      </c>
      <c r="K33" s="9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"/>
      <c r="B34" s="109"/>
      <c r="C34" s="130"/>
      <c r="D34" s="109"/>
      <c r="E34" s="93" t="s">
        <v>10</v>
      </c>
      <c r="F34" s="44" t="s">
        <v>106</v>
      </c>
      <c r="G34" s="44" t="s">
        <v>52</v>
      </c>
      <c r="H34" s="32">
        <v>30000</v>
      </c>
      <c r="I34" s="32">
        <v>150000</v>
      </c>
      <c r="J34" s="11">
        <f t="shared" si="5"/>
        <v>5</v>
      </c>
      <c r="K34" s="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1"/>
      <c r="B35" s="109"/>
      <c r="C35" s="130"/>
      <c r="D35" s="109"/>
      <c r="E35" s="93" t="s">
        <v>10</v>
      </c>
      <c r="F35" s="44" t="s">
        <v>107</v>
      </c>
      <c r="G35" s="44" t="s">
        <v>108</v>
      </c>
      <c r="H35" s="32">
        <v>10000</v>
      </c>
      <c r="I35" s="32">
        <v>100000</v>
      </c>
      <c r="J35" s="11">
        <f t="shared" si="5"/>
        <v>10</v>
      </c>
      <c r="K35" s="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1"/>
      <c r="B36" s="109"/>
      <c r="C36" s="130"/>
      <c r="D36" s="110"/>
      <c r="E36" s="103" t="s">
        <v>25</v>
      </c>
      <c r="F36" s="104"/>
      <c r="G36" s="105"/>
      <c r="H36" s="35">
        <f t="shared" ref="H36:I36" si="8">SUM(H33:H35)</f>
        <v>90000</v>
      </c>
      <c r="I36" s="35">
        <f t="shared" si="8"/>
        <v>266000</v>
      </c>
      <c r="J36" s="15">
        <f t="shared" si="5"/>
        <v>2.9555555555555557</v>
      </c>
      <c r="K36" s="3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1"/>
      <c r="B37" s="109"/>
      <c r="C37" s="130"/>
      <c r="D37" s="141" t="s">
        <v>109</v>
      </c>
      <c r="E37" s="91" t="s">
        <v>26</v>
      </c>
      <c r="F37" s="42" t="s">
        <v>110</v>
      </c>
      <c r="G37" s="42" t="s">
        <v>56</v>
      </c>
      <c r="H37" s="94">
        <v>0</v>
      </c>
      <c r="I37" s="94">
        <v>5000</v>
      </c>
      <c r="J37" s="11" t="str">
        <f t="shared" si="5"/>
        <v>-%</v>
      </c>
      <c r="K37" s="5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"/>
      <c r="B38" s="109"/>
      <c r="C38" s="130"/>
      <c r="D38" s="109"/>
      <c r="E38" s="93" t="s">
        <v>26</v>
      </c>
      <c r="F38" s="44" t="s">
        <v>111</v>
      </c>
      <c r="G38" s="44" t="s">
        <v>59</v>
      </c>
      <c r="H38" s="94">
        <v>50000</v>
      </c>
      <c r="I38" s="94">
        <v>40000</v>
      </c>
      <c r="J38" s="11">
        <f t="shared" si="5"/>
        <v>0.8</v>
      </c>
      <c r="K38" s="5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>
      <c r="A39" s="1"/>
      <c r="B39" s="109"/>
      <c r="C39" s="130"/>
      <c r="D39" s="109"/>
      <c r="E39" s="93" t="s">
        <v>26</v>
      </c>
      <c r="F39" s="44" t="s">
        <v>112</v>
      </c>
      <c r="G39" s="44" t="s">
        <v>62</v>
      </c>
      <c r="H39" s="50">
        <v>100000</v>
      </c>
      <c r="I39" s="94">
        <v>100000</v>
      </c>
      <c r="J39" s="11">
        <f t="shared" si="5"/>
        <v>1</v>
      </c>
      <c r="K39" s="5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>
      <c r="A40" s="1"/>
      <c r="B40" s="109"/>
      <c r="C40" s="130"/>
      <c r="D40" s="110"/>
      <c r="E40" s="103" t="s">
        <v>25</v>
      </c>
      <c r="F40" s="104"/>
      <c r="G40" s="105"/>
      <c r="H40" s="35">
        <f t="shared" ref="H40:I40" si="9">SUM(H37:H39)</f>
        <v>150000</v>
      </c>
      <c r="I40" s="35">
        <f t="shared" si="9"/>
        <v>145000</v>
      </c>
      <c r="J40" s="15">
        <f t="shared" si="5"/>
        <v>0.96666666666666667</v>
      </c>
      <c r="K40" s="3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>
      <c r="A41" s="1"/>
      <c r="B41" s="109"/>
      <c r="C41" s="130"/>
      <c r="D41" s="106" t="s">
        <v>45</v>
      </c>
      <c r="E41" s="104"/>
      <c r="F41" s="104"/>
      <c r="G41" s="105"/>
      <c r="H41" s="37">
        <f t="shared" ref="H41:I41" si="10">SUM(H36, H40)</f>
        <v>240000</v>
      </c>
      <c r="I41" s="37">
        <f t="shared" si="10"/>
        <v>411000</v>
      </c>
      <c r="J41" s="38">
        <f t="shared" si="5"/>
        <v>1.7124999999999999</v>
      </c>
      <c r="K41" s="3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>
      <c r="A42" s="1"/>
      <c r="B42" s="109"/>
      <c r="C42" s="128" t="s">
        <v>113</v>
      </c>
      <c r="D42" s="128" t="s">
        <v>114</v>
      </c>
      <c r="E42" s="9" t="s">
        <v>10</v>
      </c>
      <c r="F42" s="9" t="s">
        <v>115</v>
      </c>
      <c r="G42" s="9" t="s">
        <v>66</v>
      </c>
      <c r="H42" s="9"/>
      <c r="I42" s="9"/>
      <c r="J42" s="11" t="str">
        <f t="shared" si="5"/>
        <v>-%</v>
      </c>
      <c r="K42" s="33" t="s">
        <v>116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>
      <c r="A43" s="1"/>
      <c r="B43" s="109"/>
      <c r="C43" s="109"/>
      <c r="D43" s="110"/>
      <c r="E43" s="103" t="s">
        <v>25</v>
      </c>
      <c r="F43" s="104"/>
      <c r="G43" s="105"/>
      <c r="H43" s="13">
        <f t="shared" ref="H43:I43" si="11">SUM(H42)</f>
        <v>0</v>
      </c>
      <c r="I43" s="13">
        <f t="shared" si="11"/>
        <v>0</v>
      </c>
      <c r="J43" s="15" t="str">
        <f t="shared" si="5"/>
        <v>-%</v>
      </c>
      <c r="K43" s="5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>
      <c r="A44" s="1"/>
      <c r="B44" s="109"/>
      <c r="C44" s="109"/>
      <c r="D44" s="128" t="s">
        <v>117</v>
      </c>
      <c r="E44" s="50" t="s">
        <v>10</v>
      </c>
      <c r="F44" s="50" t="s">
        <v>115</v>
      </c>
      <c r="G44" s="50" t="s">
        <v>118</v>
      </c>
      <c r="H44" s="50"/>
      <c r="I44" s="50"/>
      <c r="J44" s="11" t="str">
        <f t="shared" si="5"/>
        <v>-%</v>
      </c>
      <c r="K44" s="33" t="s">
        <v>116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>
      <c r="A45" s="1"/>
      <c r="B45" s="109"/>
      <c r="C45" s="109"/>
      <c r="D45" s="109"/>
      <c r="E45" s="50" t="s">
        <v>10</v>
      </c>
      <c r="F45" s="50" t="s">
        <v>119</v>
      </c>
      <c r="G45" s="50" t="s">
        <v>120</v>
      </c>
      <c r="H45" s="50"/>
      <c r="I45" s="50"/>
      <c r="J45" s="11" t="str">
        <f t="shared" si="5"/>
        <v>-%</v>
      </c>
      <c r="K45" s="5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>
      <c r="A46" s="1"/>
      <c r="B46" s="109"/>
      <c r="C46" s="109"/>
      <c r="D46" s="110"/>
      <c r="E46" s="103" t="s">
        <v>25</v>
      </c>
      <c r="F46" s="104"/>
      <c r="G46" s="105"/>
      <c r="H46" s="13">
        <f t="shared" ref="H46:I46" si="12">SUM(H44:H45)</f>
        <v>0</v>
      </c>
      <c r="I46" s="13">
        <f t="shared" si="12"/>
        <v>0</v>
      </c>
      <c r="J46" s="15" t="str">
        <f t="shared" si="5"/>
        <v>-%</v>
      </c>
      <c r="K46" s="5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>
      <c r="A47" s="1"/>
      <c r="B47" s="109"/>
      <c r="C47" s="109"/>
      <c r="D47" s="128" t="s">
        <v>121</v>
      </c>
      <c r="E47" s="50" t="s">
        <v>10</v>
      </c>
      <c r="F47" s="50" t="s">
        <v>82</v>
      </c>
      <c r="G47" s="50" t="s">
        <v>122</v>
      </c>
      <c r="H47" s="50"/>
      <c r="I47" s="50"/>
      <c r="J47" s="11" t="str">
        <f t="shared" si="5"/>
        <v>-%</v>
      </c>
      <c r="K47" s="33" t="s">
        <v>123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>
      <c r="A48" s="1"/>
      <c r="B48" s="109"/>
      <c r="C48" s="109"/>
      <c r="D48" s="110"/>
      <c r="E48" s="103" t="s">
        <v>25</v>
      </c>
      <c r="F48" s="104"/>
      <c r="G48" s="105"/>
      <c r="H48" s="13">
        <f t="shared" ref="H48:I48" si="13">SUM(H47)</f>
        <v>0</v>
      </c>
      <c r="I48" s="13">
        <f t="shared" si="13"/>
        <v>0</v>
      </c>
      <c r="J48" s="15" t="str">
        <f t="shared" si="5"/>
        <v>-%</v>
      </c>
      <c r="K48" s="3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>
      <c r="A49" s="1"/>
      <c r="B49" s="109"/>
      <c r="C49" s="110"/>
      <c r="D49" s="106" t="s">
        <v>45</v>
      </c>
      <c r="E49" s="104"/>
      <c r="F49" s="104"/>
      <c r="G49" s="105"/>
      <c r="H49" s="37">
        <f t="shared" ref="H49:I49" si="14">SUM(H43, H46, H48)</f>
        <v>0</v>
      </c>
      <c r="I49" s="37">
        <f t="shared" si="14"/>
        <v>0</v>
      </c>
      <c r="J49" s="38" t="str">
        <f t="shared" si="5"/>
        <v>-%</v>
      </c>
      <c r="K49" s="3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>
      <c r="A50" s="1"/>
      <c r="B50" s="109"/>
      <c r="C50" s="125" t="s">
        <v>124</v>
      </c>
      <c r="D50" s="125" t="s">
        <v>114</v>
      </c>
      <c r="E50" s="55" t="s">
        <v>29</v>
      </c>
      <c r="F50" s="55" t="s">
        <v>115</v>
      </c>
      <c r="G50" s="55" t="s">
        <v>71</v>
      </c>
      <c r="H50" s="56"/>
      <c r="I50" s="56"/>
      <c r="J50" s="11" t="str">
        <f t="shared" si="5"/>
        <v>-%</v>
      </c>
      <c r="K50" s="55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</row>
    <row r="51" spans="1:29" ht="15.75" customHeight="1">
      <c r="A51" s="1"/>
      <c r="B51" s="109"/>
      <c r="C51" s="109"/>
      <c r="D51" s="109"/>
      <c r="E51" s="55" t="s">
        <v>29</v>
      </c>
      <c r="F51" s="55" t="s">
        <v>119</v>
      </c>
      <c r="G51" s="55" t="s">
        <v>71</v>
      </c>
      <c r="H51" s="56"/>
      <c r="I51" s="56"/>
      <c r="J51" s="11" t="str">
        <f t="shared" si="5"/>
        <v>-%</v>
      </c>
      <c r="K51" s="55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</row>
    <row r="52" spans="1:29" ht="15.75" customHeight="1">
      <c r="A52" s="1"/>
      <c r="B52" s="109"/>
      <c r="C52" s="109"/>
      <c r="D52" s="110"/>
      <c r="E52" s="107" t="s">
        <v>25</v>
      </c>
      <c r="F52" s="104"/>
      <c r="G52" s="105"/>
      <c r="H52" s="60">
        <f t="shared" ref="H52:I52" si="15">SUM(H50:H51)</f>
        <v>0</v>
      </c>
      <c r="I52" s="60">
        <f t="shared" si="15"/>
        <v>0</v>
      </c>
      <c r="J52" s="15" t="str">
        <f t="shared" si="5"/>
        <v>-%</v>
      </c>
      <c r="K52" s="61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</row>
    <row r="53" spans="1:29" ht="15.75" customHeight="1">
      <c r="A53" s="1"/>
      <c r="B53" s="109"/>
      <c r="C53" s="110"/>
      <c r="D53" s="106" t="s">
        <v>45</v>
      </c>
      <c r="E53" s="104"/>
      <c r="F53" s="104"/>
      <c r="G53" s="105"/>
      <c r="H53" s="37">
        <f t="shared" ref="H53:I53" si="16">SUM(H52)</f>
        <v>0</v>
      </c>
      <c r="I53" s="37">
        <f t="shared" si="16"/>
        <v>0</v>
      </c>
      <c r="J53" s="38" t="str">
        <f t="shared" si="5"/>
        <v>-%</v>
      </c>
      <c r="K53" s="39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</row>
    <row r="54" spans="1:29" ht="15.75" customHeight="1">
      <c r="A54" s="1"/>
      <c r="B54" s="109"/>
      <c r="C54" s="125" t="s">
        <v>125</v>
      </c>
      <c r="D54" s="125" t="s">
        <v>114</v>
      </c>
      <c r="E54" s="55" t="s">
        <v>26</v>
      </c>
      <c r="F54" s="55" t="s">
        <v>115</v>
      </c>
      <c r="G54" s="55" t="s">
        <v>76</v>
      </c>
      <c r="H54" s="56"/>
      <c r="I54" s="56"/>
      <c r="J54" s="11" t="str">
        <f t="shared" si="5"/>
        <v>-%</v>
      </c>
      <c r="K54" s="55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</row>
    <row r="55" spans="1:29" ht="15.75" customHeight="1">
      <c r="A55" s="1"/>
      <c r="B55" s="109"/>
      <c r="C55" s="109"/>
      <c r="D55" s="110"/>
      <c r="E55" s="107" t="s">
        <v>25</v>
      </c>
      <c r="F55" s="104"/>
      <c r="G55" s="105"/>
      <c r="H55" s="60">
        <f t="shared" ref="H55:I55" si="17">SUM(H54)</f>
        <v>0</v>
      </c>
      <c r="I55" s="60">
        <f t="shared" si="17"/>
        <v>0</v>
      </c>
      <c r="J55" s="15" t="str">
        <f t="shared" si="5"/>
        <v>-%</v>
      </c>
      <c r="K55" s="6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1"/>
      <c r="B56" s="109"/>
      <c r="C56" s="109"/>
      <c r="D56" s="125" t="s">
        <v>126</v>
      </c>
      <c r="E56" s="66" t="s">
        <v>26</v>
      </c>
      <c r="F56" s="66" t="s">
        <v>82</v>
      </c>
      <c r="G56" s="66" t="s">
        <v>127</v>
      </c>
      <c r="H56" s="67"/>
      <c r="I56" s="67"/>
      <c r="J56" s="11" t="str">
        <f t="shared" si="5"/>
        <v>-%</v>
      </c>
      <c r="K56" s="33" t="s">
        <v>123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1"/>
      <c r="B57" s="109"/>
      <c r="C57" s="109"/>
      <c r="D57" s="110"/>
      <c r="E57" s="107" t="s">
        <v>25</v>
      </c>
      <c r="F57" s="104"/>
      <c r="G57" s="105"/>
      <c r="H57" s="63">
        <f t="shared" ref="H57:I57" si="18">SUM(H56)</f>
        <v>0</v>
      </c>
      <c r="I57" s="63">
        <f t="shared" si="18"/>
        <v>0</v>
      </c>
      <c r="J57" s="15" t="str">
        <f t="shared" si="5"/>
        <v>-%</v>
      </c>
      <c r="K57" s="6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1"/>
      <c r="B58" s="109"/>
      <c r="C58" s="110"/>
      <c r="D58" s="106" t="s">
        <v>45</v>
      </c>
      <c r="E58" s="104"/>
      <c r="F58" s="104"/>
      <c r="G58" s="105"/>
      <c r="H58" s="37">
        <f t="shared" ref="H58:I58" si="19">SUM(H55, H57)</f>
        <v>0</v>
      </c>
      <c r="I58" s="37">
        <f t="shared" si="19"/>
        <v>0</v>
      </c>
      <c r="J58" s="38" t="str">
        <f t="shared" si="5"/>
        <v>-%</v>
      </c>
      <c r="K58" s="39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</row>
    <row r="59" spans="1:29" ht="15.75" customHeight="1">
      <c r="A59" s="1"/>
      <c r="B59" s="110"/>
      <c r="C59" s="139" t="s">
        <v>32</v>
      </c>
      <c r="D59" s="104"/>
      <c r="E59" s="104"/>
      <c r="F59" s="104"/>
      <c r="G59" s="105"/>
      <c r="H59" s="72">
        <f t="shared" ref="H59:I59" si="20">SUM(H32, H41, H49, H53, H58)</f>
        <v>380000</v>
      </c>
      <c r="I59" s="72">
        <f t="shared" si="20"/>
        <v>616000</v>
      </c>
      <c r="J59" s="20">
        <f t="shared" si="5"/>
        <v>1.6210526315789473</v>
      </c>
      <c r="K59" s="73" t="s">
        <v>84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>
      <c r="A65" s="1"/>
      <c r="B65" s="1"/>
      <c r="C65" s="1"/>
      <c r="D65" s="1"/>
      <c r="E65" s="1"/>
      <c r="F65" s="1"/>
      <c r="G65" s="8" t="s">
        <v>32</v>
      </c>
      <c r="H65" s="74" t="s">
        <v>85</v>
      </c>
      <c r="I65" s="75" t="s">
        <v>86</v>
      </c>
      <c r="J65" s="76" t="s">
        <v>87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>
      <c r="A66" s="1"/>
      <c r="B66" s="1"/>
      <c r="C66" s="1"/>
      <c r="D66" s="1"/>
      <c r="E66" s="1"/>
      <c r="F66" s="58"/>
      <c r="G66" s="77" t="s">
        <v>0</v>
      </c>
      <c r="H66" s="9">
        <f t="shared" ref="H66:I66" si="21">H23</f>
        <v>2396000</v>
      </c>
      <c r="I66" s="9">
        <f t="shared" si="21"/>
        <v>2550000</v>
      </c>
      <c r="J66" s="11">
        <f t="shared" ref="J66:J68" si="22">IFERROR(I66/H66,"-%")</f>
        <v>1.0642737896494157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>
      <c r="A67" s="1"/>
      <c r="B67" s="1"/>
      <c r="C67" s="1"/>
      <c r="D67" s="1"/>
      <c r="E67" s="1"/>
      <c r="F67" s="58"/>
      <c r="G67" s="77" t="s">
        <v>33</v>
      </c>
      <c r="H67" s="9">
        <f t="shared" ref="H67:I67" si="23">H59</f>
        <v>380000</v>
      </c>
      <c r="I67" s="9">
        <f t="shared" si="23"/>
        <v>616000</v>
      </c>
      <c r="J67" s="11">
        <f t="shared" si="22"/>
        <v>1.6210526315789473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>
      <c r="A68" s="1"/>
      <c r="B68" s="1"/>
      <c r="C68" s="1"/>
      <c r="D68" s="1"/>
      <c r="E68" s="1"/>
      <c r="F68" s="58"/>
      <c r="G68" s="78" t="s">
        <v>88</v>
      </c>
      <c r="H68" s="79">
        <f t="shared" ref="H68:I68" si="24">H66-H67</f>
        <v>2016000</v>
      </c>
      <c r="I68" s="79">
        <f t="shared" si="24"/>
        <v>1934000</v>
      </c>
      <c r="J68" s="80">
        <f t="shared" si="22"/>
        <v>0.95932539682539686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>
      <c r="A69" s="1"/>
      <c r="B69" s="1"/>
      <c r="C69" s="1"/>
      <c r="D69" s="1"/>
      <c r="E69" s="1"/>
      <c r="F69" s="58"/>
      <c r="G69" s="58"/>
      <c r="H69" s="58"/>
      <c r="I69" s="5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1"/>
      <c r="G73" s="8" t="s">
        <v>10</v>
      </c>
      <c r="H73" s="74" t="s">
        <v>85</v>
      </c>
      <c r="I73" s="75" t="s">
        <v>86</v>
      </c>
      <c r="J73" s="76" t="s">
        <v>87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1"/>
      <c r="G74" s="77" t="s">
        <v>0</v>
      </c>
      <c r="H74" s="9">
        <f t="shared" ref="H74:I74" si="25">H12</f>
        <v>396000</v>
      </c>
      <c r="I74" s="9">
        <f t="shared" si="25"/>
        <v>550000</v>
      </c>
      <c r="J74" s="81">
        <f t="shared" ref="J74:J75" si="26">IFERROR(I74/H74,"-%")</f>
        <v>1.3888888888888888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1"/>
      <c r="G75" s="77" t="s">
        <v>33</v>
      </c>
      <c r="H75" s="9">
        <f>SUMIF(E25:E59, "학생", H25:H59)</f>
        <v>230000</v>
      </c>
      <c r="I75" s="9">
        <f>SUMIF(E25:E59, "학생", I25:I59)</f>
        <v>471000</v>
      </c>
      <c r="J75" s="81">
        <f t="shared" si="26"/>
        <v>2.0478260869565217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1"/>
      <c r="G76" s="78" t="s">
        <v>88</v>
      </c>
      <c r="H76" s="79">
        <f t="shared" ref="H76:I76" si="27">H74-H75</f>
        <v>166000</v>
      </c>
      <c r="I76" s="79">
        <f t="shared" si="27"/>
        <v>79000</v>
      </c>
      <c r="J76" s="82">
        <f>IFERROR(I76/H76, "%")</f>
        <v>0.4759036144578313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8" t="s">
        <v>26</v>
      </c>
      <c r="H78" s="74" t="s">
        <v>85</v>
      </c>
      <c r="I78" s="75" t="s">
        <v>86</v>
      </c>
      <c r="J78" s="76" t="s">
        <v>87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77" t="s">
        <v>0</v>
      </c>
      <c r="H79" s="9">
        <f t="shared" ref="H79:I79" si="28">H18</f>
        <v>1000000</v>
      </c>
      <c r="I79" s="9">
        <f t="shared" si="28"/>
        <v>1000000</v>
      </c>
      <c r="J79" s="11">
        <f t="shared" ref="J79:J80" si="29">IFERROR(I79/H79,"-%")</f>
        <v>1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77" t="s">
        <v>33</v>
      </c>
      <c r="H80" s="9">
        <f>SUMIF(E25:E59, "본회계", H25:H59)</f>
        <v>150000</v>
      </c>
      <c r="I80" s="9">
        <f>SUMIF(E25:E59, "본회계", I25:I59)</f>
        <v>145000</v>
      </c>
      <c r="J80" s="11">
        <f t="shared" si="29"/>
        <v>0.96666666666666667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78" t="s">
        <v>88</v>
      </c>
      <c r="H81" s="79">
        <f t="shared" ref="H81:I81" si="30">H79-H80</f>
        <v>850000</v>
      </c>
      <c r="I81" s="79">
        <f t="shared" si="30"/>
        <v>855000</v>
      </c>
      <c r="J81" s="80">
        <f>I81/H81</f>
        <v>1.0058823529411764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8" t="s">
        <v>29</v>
      </c>
      <c r="H83" s="74" t="s">
        <v>85</v>
      </c>
      <c r="I83" s="75" t="s">
        <v>86</v>
      </c>
      <c r="J83" s="76" t="s">
        <v>87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77" t="s">
        <v>0</v>
      </c>
      <c r="H84" s="9">
        <f t="shared" ref="H84:I84" si="31">H22</f>
        <v>1000000</v>
      </c>
      <c r="I84" s="9">
        <f t="shared" si="31"/>
        <v>1000000</v>
      </c>
      <c r="J84" s="11">
        <f t="shared" ref="J84:J85" si="32">IFERROR(I84/H84,"-%")</f>
        <v>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77" t="s">
        <v>33</v>
      </c>
      <c r="H85" s="9">
        <f>SUMIF(E25:E59, "자치", H25:H59)</f>
        <v>0</v>
      </c>
      <c r="I85" s="9">
        <f>SUMIF(E25:E59, "자치", I25:I59)</f>
        <v>0</v>
      </c>
      <c r="J85" s="8" t="str">
        <f t="shared" si="32"/>
        <v>-%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78" t="s">
        <v>88</v>
      </c>
      <c r="H86" s="79">
        <f t="shared" ref="H86:I86" si="33">H84-H85</f>
        <v>1000000</v>
      </c>
      <c r="I86" s="79">
        <f t="shared" si="33"/>
        <v>1000000</v>
      </c>
      <c r="J86" s="80">
        <f>I86/H86</f>
        <v>1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/>
    <row r="288" spans="1:29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E48:G48"/>
    <mergeCell ref="D49:G49"/>
    <mergeCell ref="D50:D52"/>
    <mergeCell ref="E52:G52"/>
    <mergeCell ref="D37:D40"/>
    <mergeCell ref="E40:G40"/>
    <mergeCell ref="D42:D43"/>
    <mergeCell ref="E43:G43"/>
    <mergeCell ref="D44:D46"/>
    <mergeCell ref="E46:G46"/>
    <mergeCell ref="D53:G53"/>
    <mergeCell ref="D54:D55"/>
    <mergeCell ref="E55:G55"/>
    <mergeCell ref="D3:K3"/>
    <mergeCell ref="D5:D23"/>
    <mergeCell ref="E5:E12"/>
    <mergeCell ref="F12:G12"/>
    <mergeCell ref="E13:E18"/>
    <mergeCell ref="F18:G18"/>
    <mergeCell ref="E19:E22"/>
    <mergeCell ref="D30:D31"/>
    <mergeCell ref="E31:G31"/>
    <mergeCell ref="F22:G22"/>
    <mergeCell ref="E23:G23"/>
    <mergeCell ref="B25:K25"/>
    <mergeCell ref="D47:D48"/>
    <mergeCell ref="C27:C32"/>
    <mergeCell ref="C33:C41"/>
    <mergeCell ref="D33:D36"/>
    <mergeCell ref="E36:G36"/>
    <mergeCell ref="B27:B59"/>
    <mergeCell ref="C42:C49"/>
    <mergeCell ref="C50:C53"/>
    <mergeCell ref="C54:C58"/>
    <mergeCell ref="D27:D29"/>
    <mergeCell ref="E29:G29"/>
    <mergeCell ref="D32:G32"/>
    <mergeCell ref="D41:G41"/>
    <mergeCell ref="D56:D57"/>
    <mergeCell ref="E57:G57"/>
    <mergeCell ref="D58:G58"/>
    <mergeCell ref="C59:G59"/>
  </mergeCells>
  <phoneticPr fontId="18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기층 기구</vt:lpstr>
      <vt:lpstr>중앙회계 지원 대상 기구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김유일</cp:lastModifiedBy>
  <dcterms:modified xsi:type="dcterms:W3CDTF">2022-07-24T11:35:43Z</dcterms:modified>
</cp:coreProperties>
</file>