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/>
  <mc:AlternateContent xmlns:mc="http://schemas.openxmlformats.org/markup-compatibility/2006">
    <mc:Choice Requires="x15">
      <x15ac:absPath xmlns:x15ac="http://schemas.microsoft.com/office/spreadsheetml/2010/11/ac" url="C:\Users\CHLim\Desktop\"/>
    </mc:Choice>
  </mc:AlternateContent>
  <xr:revisionPtr revIDLastSave="0" documentId="8_{C98E7799-42CA-443D-BC38-0A1E37BCDFBF}" xr6:coauthVersionLast="36" xr6:coauthVersionMax="36" xr10:uidLastSave="{00000000-0000-0000-0000-000000000000}"/>
  <bookViews>
    <workbookView xWindow="0" yWindow="0" windowWidth="28800" windowHeight="12180" activeTab="1" xr2:uid="{00000000-000D-0000-FFFF-FFFF00000000}"/>
  </bookViews>
  <sheets>
    <sheet name="예결산안" sheetId="1" r:id="rId1"/>
    <sheet name="통장거래내역" sheetId="2" r:id="rId2"/>
  </sheets>
  <calcPr calcId="191029"/>
</workbook>
</file>

<file path=xl/calcChain.xml><?xml version="1.0" encoding="utf-8"?>
<calcChain xmlns="http://schemas.openxmlformats.org/spreadsheetml/2006/main">
  <c r="K7" i="2" l="1"/>
  <c r="K8" i="2"/>
  <c r="K9" i="2"/>
  <c r="K10" i="2"/>
  <c r="K11" i="2"/>
  <c r="K12" i="2"/>
  <c r="K13" i="2"/>
  <c r="K14" i="2"/>
  <c r="K15" i="2"/>
  <c r="K16" i="2"/>
  <c r="K6" i="2"/>
  <c r="K62" i="2"/>
  <c r="K63" i="2"/>
  <c r="K61" i="2"/>
  <c r="I61" i="2"/>
  <c r="I62" i="2" s="1"/>
  <c r="I63" i="2" s="1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I6" i="2"/>
  <c r="I7" i="2" s="1"/>
  <c r="I8" i="2" s="1"/>
  <c r="I9" i="2" s="1"/>
  <c r="I10" i="2" s="1"/>
  <c r="I11" i="2" s="1"/>
  <c r="I12" i="2" s="1"/>
  <c r="I13" i="2" s="1"/>
  <c r="I14" i="2" s="1"/>
  <c r="I15" i="2" s="1"/>
  <c r="I16" i="2" s="1"/>
  <c r="I17" i="2" s="1"/>
  <c r="I18" i="2" s="1"/>
  <c r="I19" i="2" s="1"/>
  <c r="I20" i="2" s="1"/>
  <c r="I21" i="2" s="1"/>
  <c r="I22" i="2" s="1"/>
  <c r="I23" i="2" s="1"/>
  <c r="I24" i="2" s="1"/>
  <c r="I25" i="2" s="1"/>
  <c r="I26" i="2" s="1"/>
  <c r="I27" i="2" s="1"/>
  <c r="I28" i="2" s="1"/>
  <c r="I29" i="2" s="1"/>
  <c r="I30" i="2" s="1"/>
  <c r="I31" i="2" s="1"/>
  <c r="I32" i="2" s="1"/>
  <c r="I33" i="2" s="1"/>
  <c r="I34" i="2" s="1"/>
  <c r="I35" i="2" s="1"/>
  <c r="I36" i="2" s="1"/>
  <c r="I37" i="2" s="1"/>
  <c r="I38" i="2" s="1"/>
  <c r="I39" i="2" s="1"/>
  <c r="I40" i="2" s="1"/>
  <c r="I41" i="2" s="1"/>
  <c r="I42" i="2" s="1"/>
  <c r="I43" i="2" s="1"/>
  <c r="I44" i="2" s="1"/>
  <c r="I45" i="2" s="1"/>
  <c r="I46" i="2" s="1"/>
  <c r="I47" i="2" s="1"/>
  <c r="I48" i="2" s="1"/>
  <c r="I49" i="2" s="1"/>
  <c r="I50" i="2" s="1"/>
  <c r="I51" i="2" s="1"/>
  <c r="I52" i="2" s="1"/>
  <c r="I53" i="2" s="1"/>
  <c r="I54" i="2" s="1"/>
  <c r="I55" i="2" s="1"/>
  <c r="I56" i="2" s="1"/>
  <c r="I57" i="2" s="1"/>
  <c r="I58" i="2" s="1"/>
  <c r="I59" i="2" s="1"/>
  <c r="I60" i="2" s="1"/>
  <c r="I76" i="1"/>
  <c r="J76" i="1" s="1"/>
  <c r="H76" i="1"/>
  <c r="I71" i="1"/>
  <c r="J71" i="1" s="1"/>
  <c r="H71" i="1"/>
  <c r="H66" i="1"/>
  <c r="H50" i="1"/>
  <c r="H49" i="1"/>
  <c r="J48" i="1"/>
  <c r="I47" i="1"/>
  <c r="I49" i="1" s="1"/>
  <c r="I45" i="1"/>
  <c r="J45" i="1" s="1"/>
  <c r="H45" i="1"/>
  <c r="I44" i="1"/>
  <c r="J44" i="1" s="1"/>
  <c r="I43" i="1"/>
  <c r="J43" i="1" s="1"/>
  <c r="H43" i="1"/>
  <c r="H46" i="1" s="1"/>
  <c r="J42" i="1"/>
  <c r="I42" i="1"/>
  <c r="H41" i="1"/>
  <c r="I40" i="1"/>
  <c r="I41" i="1" s="1"/>
  <c r="J41" i="1" s="1"/>
  <c r="H39" i="1"/>
  <c r="I38" i="1"/>
  <c r="J38" i="1" s="1"/>
  <c r="H37" i="1"/>
  <c r="I36" i="1"/>
  <c r="I37" i="1" s="1"/>
  <c r="I33" i="1"/>
  <c r="J33" i="1" s="1"/>
  <c r="I31" i="1"/>
  <c r="I32" i="1" s="1"/>
  <c r="J32" i="1" s="1"/>
  <c r="I29" i="1"/>
  <c r="I30" i="1" s="1"/>
  <c r="J30" i="1" s="1"/>
  <c r="H28" i="1"/>
  <c r="H35" i="1" s="1"/>
  <c r="H51" i="1" s="1"/>
  <c r="H58" i="1" s="1"/>
  <c r="I27" i="1"/>
  <c r="J27" i="1" s="1"/>
  <c r="H22" i="1"/>
  <c r="H75" i="1" s="1"/>
  <c r="H77" i="1" s="1"/>
  <c r="I21" i="1"/>
  <c r="J21" i="1" s="1"/>
  <c r="I20" i="1"/>
  <c r="J20" i="1" s="1"/>
  <c r="I19" i="1"/>
  <c r="J19" i="1" s="1"/>
  <c r="I18" i="1"/>
  <c r="J18" i="1" s="1"/>
  <c r="J17" i="1"/>
  <c r="I16" i="1"/>
  <c r="I22" i="1" s="1"/>
  <c r="H15" i="1"/>
  <c r="H70" i="1" s="1"/>
  <c r="H72" i="1" s="1"/>
  <c r="I14" i="1"/>
  <c r="I15" i="1" s="1"/>
  <c r="I70" i="1" s="1"/>
  <c r="H13" i="1"/>
  <c r="H23" i="1" s="1"/>
  <c r="H57" i="1" s="1"/>
  <c r="H59" i="1" s="1"/>
  <c r="I12" i="1"/>
  <c r="J12" i="1" s="1"/>
  <c r="I11" i="1"/>
  <c r="J11" i="1" s="1"/>
  <c r="I10" i="1"/>
  <c r="J10" i="1" s="1"/>
  <c r="I9" i="1"/>
  <c r="J9" i="1" s="1"/>
  <c r="I8" i="1"/>
  <c r="J8" i="1" s="1"/>
  <c r="I7" i="1"/>
  <c r="J7" i="1" s="1"/>
  <c r="I6" i="1"/>
  <c r="J6" i="1" s="1"/>
  <c r="I5" i="1"/>
  <c r="I13" i="1" l="1"/>
  <c r="J13" i="1" s="1"/>
  <c r="J16" i="1"/>
  <c r="I50" i="1"/>
  <c r="J50" i="1" s="1"/>
  <c r="J49" i="1"/>
  <c r="J37" i="1"/>
  <c r="I72" i="1"/>
  <c r="J72" i="1" s="1"/>
  <c r="J70" i="1"/>
  <c r="J22" i="1"/>
  <c r="I75" i="1"/>
  <c r="I28" i="1"/>
  <c r="I34" i="1"/>
  <c r="J34" i="1" s="1"/>
  <c r="J47" i="1"/>
  <c r="J14" i="1"/>
  <c r="I39" i="1"/>
  <c r="J39" i="1" s="1"/>
  <c r="J29" i="1"/>
  <c r="J40" i="1"/>
  <c r="J5" i="1"/>
  <c r="J36" i="1"/>
  <c r="H65" i="1"/>
  <c r="H67" i="1" s="1"/>
  <c r="J31" i="1"/>
  <c r="I66" i="1"/>
  <c r="J66" i="1" s="1"/>
  <c r="I65" i="1" l="1"/>
  <c r="J65" i="1" s="1"/>
  <c r="I23" i="1"/>
  <c r="J23" i="1" s="1"/>
  <c r="I46" i="1"/>
  <c r="J46" i="1" s="1"/>
  <c r="I35" i="1"/>
  <c r="J28" i="1"/>
  <c r="I77" i="1"/>
  <c r="J77" i="1" s="1"/>
  <c r="J75" i="1"/>
  <c r="I57" i="1" l="1"/>
  <c r="J57" i="1" s="1"/>
  <c r="I67" i="1"/>
  <c r="J67" i="1" s="1"/>
  <c r="I51" i="1"/>
  <c r="J35" i="1"/>
  <c r="J51" i="1" l="1"/>
  <c r="I58" i="1"/>
  <c r="J58" i="1" l="1"/>
  <c r="I59" i="1"/>
  <c r="J59" i="1" s="1"/>
</calcChain>
</file>

<file path=xl/sharedStrings.xml><?xml version="1.0" encoding="utf-8"?>
<sst xmlns="http://schemas.openxmlformats.org/spreadsheetml/2006/main" count="438" uniqueCount="130">
  <si>
    <t>수입</t>
  </si>
  <si>
    <t>기구명</t>
  </si>
  <si>
    <t>출처</t>
  </si>
  <si>
    <t>항목</t>
  </si>
  <si>
    <t>코드</t>
  </si>
  <si>
    <t>예산</t>
  </si>
  <si>
    <t>결산</t>
  </si>
  <si>
    <t>집행률</t>
  </si>
  <si>
    <t>비고</t>
  </si>
  <si>
    <t>KAIST 산업및시스템공학과 학부 학생회</t>
  </si>
  <si>
    <t>학생</t>
  </si>
  <si>
    <t>카카오뱅크 카드 캐시백</t>
  </si>
  <si>
    <t>AA</t>
  </si>
  <si>
    <t>예금 이자</t>
  </si>
  <si>
    <t>AB</t>
  </si>
  <si>
    <t>필수 기입 항목</t>
  </si>
  <si>
    <t>기층 예산</t>
  </si>
  <si>
    <t>AC</t>
  </si>
  <si>
    <t>기층 예산 이월금</t>
  </si>
  <si>
    <t>AD</t>
  </si>
  <si>
    <t>과비</t>
  </si>
  <si>
    <t>AE</t>
  </si>
  <si>
    <t>과비 이월금</t>
  </si>
  <si>
    <t>AF</t>
  </si>
  <si>
    <t>격려금</t>
  </si>
  <si>
    <t>AG</t>
  </si>
  <si>
    <t>합동 체육대회 진행비 환급</t>
  </si>
  <si>
    <t>AH</t>
  </si>
  <si>
    <t>계</t>
  </si>
  <si>
    <t>본회계</t>
  </si>
  <si>
    <t>10 월 정기 모임 지원금</t>
  </si>
  <si>
    <t>BA</t>
  </si>
  <si>
    <t>-%</t>
  </si>
  <si>
    <t>자치</t>
  </si>
  <si>
    <t>전반기 이월금</t>
  </si>
  <si>
    <t>CA</t>
  </si>
  <si>
    <t>2022년 필수 기입 항목</t>
  </si>
  <si>
    <t>산공과 단체 야구잠바 제작</t>
  </si>
  <si>
    <t>CB</t>
  </si>
  <si>
    <t>-</t>
  </si>
  <si>
    <t>과비 미납부자 행사 참여비</t>
  </si>
  <si>
    <t>CC</t>
  </si>
  <si>
    <t>학생회 회의 지각비</t>
  </si>
  <si>
    <t>CD</t>
  </si>
  <si>
    <t>학과 라운지 캡슐커피</t>
  </si>
  <si>
    <t>CE</t>
  </si>
  <si>
    <t>합동 체육대회 참가비</t>
  </si>
  <si>
    <t>CF</t>
  </si>
  <si>
    <t>총계</t>
  </si>
  <si>
    <t>지출</t>
  </si>
  <si>
    <t>담당</t>
  </si>
  <si>
    <t>소항목</t>
  </si>
  <si>
    <t>세부항목</t>
  </si>
  <si>
    <t xml:space="preserve">비고 </t>
  </si>
  <si>
    <t>회장단</t>
  </si>
  <si>
    <t>학과 설명회</t>
  </si>
  <si>
    <t>A1</t>
  </si>
  <si>
    <t>22학번 학부생 중 희망자</t>
  </si>
  <si>
    <t>체육대회</t>
  </si>
  <si>
    <t>식대 및 비품 구매 비용</t>
  </si>
  <si>
    <t>B1</t>
  </si>
  <si>
    <t>과비 납부자</t>
  </si>
  <si>
    <t>회의비</t>
  </si>
  <si>
    <t>C1</t>
  </si>
  <si>
    <t>22년도 하반기 학생회 16명</t>
  </si>
  <si>
    <t>D1</t>
  </si>
  <si>
    <t>합계</t>
  </si>
  <si>
    <t>기획부</t>
  </si>
  <si>
    <t>종강파티</t>
  </si>
  <si>
    <t>식대 및 파티물품 구매 비용</t>
  </si>
  <si>
    <t>E1</t>
  </si>
  <si>
    <t>10월 정기모임</t>
  </si>
  <si>
    <t>영화티켓 및 팝콘 구매 비용</t>
  </si>
  <si>
    <t>F1</t>
  </si>
  <si>
    <t>11월 정기모임</t>
  </si>
  <si>
    <t>G1</t>
  </si>
  <si>
    <t>중간고사 산공공부챌린지</t>
  </si>
  <si>
    <t>H1</t>
  </si>
  <si>
    <t>기말고사 산공공부챌린지</t>
  </si>
  <si>
    <t>I1</t>
  </si>
  <si>
    <t>회계부</t>
  </si>
  <si>
    <t>캡슐커피</t>
  </si>
  <si>
    <t>종이컵 구매 비용</t>
  </si>
  <si>
    <t>J1</t>
  </si>
  <si>
    <t>산공과 소속원</t>
  </si>
  <si>
    <t>캡슐커피 구매 비용</t>
  </si>
  <si>
    <t>J2</t>
  </si>
  <si>
    <t>전체 대항목 총계</t>
  </si>
  <si>
    <t>잔액</t>
  </si>
  <si>
    <t>[기구명] 22년도 하반기 회계감사자료 통장거래내역</t>
  </si>
  <si>
    <t>사업일</t>
  </si>
  <si>
    <t>담당자</t>
  </si>
  <si>
    <t>집행내용</t>
  </si>
  <si>
    <t>거래형태</t>
  </si>
  <si>
    <t>통장거래일</t>
  </si>
  <si>
    <t>이체계좌번호</t>
  </si>
  <si>
    <t>영수증</t>
  </si>
  <si>
    <t>yyyymmdd</t>
  </si>
  <si>
    <t>이름</t>
  </si>
  <si>
    <t>집행세부항목작성</t>
  </si>
  <si>
    <t>사업코드</t>
  </si>
  <si>
    <t>4가지 형태 중 1</t>
  </si>
  <si>
    <t>지출금액</t>
  </si>
  <si>
    <t>(은행명 - 예금주) 계좌번호</t>
  </si>
  <si>
    <t>O 또는 X</t>
  </si>
  <si>
    <t>비고사항 작성</t>
  </si>
  <si>
    <t>김예빈</t>
  </si>
  <si>
    <t>계좌이체</t>
  </si>
  <si>
    <t>학과라운지 캡슐 커피</t>
  </si>
  <si>
    <t>카카오뱅크카드 캐시백</t>
  </si>
  <si>
    <t>22년도 가을학기 과 학생회비</t>
  </si>
  <si>
    <t>학과라운지 캡슐커피 구매</t>
  </si>
  <si>
    <t>공금카드</t>
  </si>
  <si>
    <t>기층예산</t>
  </si>
  <si>
    <t>임채원</t>
  </si>
  <si>
    <t>체육대회 식대 및 비품 구매</t>
  </si>
  <si>
    <t>홍성훈</t>
  </si>
  <si>
    <t>10월 정기모임(영화 관람)</t>
  </si>
  <si>
    <t>과비 미납부자 행사 참여비(종강 파티)</t>
  </si>
  <si>
    <t>종강파티 식대 및 파티물품 구매</t>
  </si>
  <si>
    <t>결제 실수로 취소</t>
  </si>
  <si>
    <t>종강파티 환불</t>
  </si>
  <si>
    <r>
      <t>2022</t>
    </r>
    <r>
      <rPr>
        <sz val="12"/>
        <color theme="1"/>
        <rFont val="맑은 고딕"/>
        <family val="3"/>
        <charset val="129"/>
      </rPr>
      <t>년</t>
    </r>
    <r>
      <rPr>
        <sz val="12"/>
        <color theme="1"/>
        <rFont val="Arial"/>
        <family val="2"/>
      </rPr>
      <t xml:space="preserve"> 8</t>
    </r>
    <r>
      <rPr>
        <sz val="12"/>
        <color theme="1"/>
        <rFont val="맑은 고딕"/>
        <family val="3"/>
        <charset val="129"/>
      </rPr>
      <t>월</t>
    </r>
    <r>
      <rPr>
        <sz val="12"/>
        <color theme="1"/>
        <rFont val="Arial"/>
        <family val="2"/>
      </rPr>
      <t>29</t>
    </r>
    <r>
      <rPr>
        <sz val="12"/>
        <color theme="1"/>
        <rFont val="맑은 고딕"/>
        <family val="3"/>
        <charset val="129"/>
      </rPr>
      <t>일부터</t>
    </r>
    <r>
      <rPr>
        <sz val="12"/>
        <color theme="1"/>
        <rFont val="Arial"/>
        <family val="2"/>
      </rPr>
      <t xml:space="preserve"> 2022</t>
    </r>
    <r>
      <rPr>
        <sz val="12"/>
        <color theme="1"/>
        <rFont val="맑은 고딕"/>
        <family val="3"/>
        <charset val="129"/>
      </rPr>
      <t>년</t>
    </r>
    <r>
      <rPr>
        <sz val="12"/>
        <color theme="1"/>
        <rFont val="Arial"/>
        <family val="2"/>
      </rPr>
      <t xml:space="preserve"> 12</t>
    </r>
    <r>
      <rPr>
        <sz val="12"/>
        <color theme="1"/>
        <rFont val="맑은 고딕"/>
        <family val="3"/>
        <charset val="129"/>
      </rPr>
      <t>월</t>
    </r>
    <r>
      <rPr>
        <sz val="12"/>
        <color theme="1"/>
        <rFont val="Arial"/>
        <family val="2"/>
      </rPr>
      <t xml:space="preserve"> 25</t>
    </r>
    <r>
      <rPr>
        <sz val="12"/>
        <color theme="1"/>
        <rFont val="맑은 고딕"/>
        <family val="3"/>
        <charset val="129"/>
      </rPr>
      <t>일까지</t>
    </r>
    <r>
      <rPr>
        <sz val="12"/>
        <color theme="1"/>
        <rFont val="Arial"/>
        <family val="2"/>
      </rPr>
      <t xml:space="preserve"> </t>
    </r>
    <r>
      <rPr>
        <sz val="12"/>
        <color theme="1"/>
        <rFont val="맑은 고딕"/>
        <family val="3"/>
        <charset val="129"/>
      </rPr>
      <t>총</t>
    </r>
    <r>
      <rPr>
        <sz val="12"/>
        <color theme="1"/>
        <rFont val="Arial"/>
        <family val="2"/>
      </rPr>
      <t xml:space="preserve"> 486</t>
    </r>
    <r>
      <rPr>
        <sz val="12"/>
        <color theme="1"/>
        <rFont val="맑은 고딕"/>
        <family val="3"/>
        <charset val="129"/>
      </rPr>
      <t>건의</t>
    </r>
    <r>
      <rPr>
        <sz val="12"/>
        <color theme="1"/>
        <rFont val="Arial"/>
        <family val="2"/>
      </rPr>
      <t xml:space="preserve"> </t>
    </r>
    <r>
      <rPr>
        <sz val="12"/>
        <color theme="1"/>
        <rFont val="맑은 고딕"/>
        <family val="3"/>
        <charset val="129"/>
      </rPr>
      <t>이체</t>
    </r>
    <r>
      <rPr>
        <sz val="12"/>
        <color theme="1"/>
        <rFont val="Arial"/>
        <family val="2"/>
      </rPr>
      <t xml:space="preserve"> </t>
    </r>
    <r>
      <rPr>
        <sz val="12"/>
        <color theme="1"/>
        <rFont val="맑은 고딕"/>
        <family val="3"/>
        <charset val="129"/>
      </rPr>
      <t>내역을</t>
    </r>
    <r>
      <rPr>
        <sz val="12"/>
        <color theme="1"/>
        <rFont val="Arial"/>
        <family val="2"/>
      </rPr>
      <t xml:space="preserve"> </t>
    </r>
    <r>
      <rPr>
        <sz val="12"/>
        <color theme="1"/>
        <rFont val="맑은 고딕"/>
        <family val="3"/>
        <charset val="129"/>
      </rPr>
      <t>한</t>
    </r>
    <r>
      <rPr>
        <sz val="12"/>
        <color theme="1"/>
        <rFont val="Arial"/>
        <family val="2"/>
      </rPr>
      <t xml:space="preserve"> </t>
    </r>
    <r>
      <rPr>
        <sz val="12"/>
        <color theme="1"/>
        <rFont val="맑은 고딕"/>
        <family val="3"/>
        <charset val="129"/>
      </rPr>
      <t>번에</t>
    </r>
    <r>
      <rPr>
        <sz val="12"/>
        <color theme="1"/>
        <rFont val="Arial"/>
        <family val="2"/>
      </rPr>
      <t xml:space="preserve"> </t>
    </r>
    <r>
      <rPr>
        <sz val="12"/>
        <color theme="1"/>
        <rFont val="맑은 고딕"/>
        <family val="3"/>
        <charset val="129"/>
      </rPr>
      <t>정리함</t>
    </r>
    <r>
      <rPr>
        <sz val="12"/>
        <color theme="1"/>
        <rFont val="Arial"/>
        <family val="2"/>
      </rPr>
      <t>.</t>
    </r>
    <phoneticPr fontId="10" type="noConversion"/>
  </si>
  <si>
    <t>김예빈</t>
    <phoneticPr fontId="10" type="noConversion"/>
  </si>
  <si>
    <t>회의비</t>
    <phoneticPr fontId="10" type="noConversion"/>
  </si>
  <si>
    <t>C1</t>
    <phoneticPr fontId="10" type="noConversion"/>
  </si>
  <si>
    <t>O</t>
    <phoneticPr fontId="10" type="noConversion"/>
  </si>
  <si>
    <t>임채원</t>
    <phoneticPr fontId="10" type="noConversion"/>
  </si>
  <si>
    <t>격려금</t>
    <phoneticPr fontId="10" type="noConversion"/>
  </si>
  <si>
    <t>AG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</si>
</sst>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₩-412]#,##0"/>
    <numFmt numFmtId="177" formatCode="0.0%"/>
    <numFmt numFmtId="178" formatCode="&quot;₩&quot;#,##0"/>
  </numFmts>
  <fonts count="14" x14ac:knownFonts="1">
    <font>
      <sz val="10"/>
      <color rgb="FF000000"/>
      <name val="Arial"/>
      <scheme val="minor"/>
    </font>
    <font>
      <sz val="10"/>
      <color theme="1"/>
      <name val="Arial"/>
    </font>
    <font>
      <b/>
      <sz val="10"/>
      <color theme="1"/>
      <name val="Arial"/>
    </font>
    <font>
      <sz val="10"/>
      <name val="Arial"/>
    </font>
    <font>
      <sz val="10"/>
      <color theme="1"/>
      <name val="Arial"/>
    </font>
    <font>
      <sz val="10"/>
      <color theme="1"/>
      <name val="Arial"/>
      <scheme val="minor"/>
    </font>
    <font>
      <sz val="14"/>
      <color theme="1"/>
      <name val="Arial"/>
    </font>
    <font>
      <sz val="10"/>
      <color rgb="FFFF0000"/>
      <name val="Arial"/>
    </font>
    <font>
      <sz val="12"/>
      <color theme="1"/>
      <name val="Arial"/>
    </font>
    <font>
      <sz val="11"/>
      <color theme="1"/>
      <name val="Arial"/>
      <family val="2"/>
    </font>
    <font>
      <sz val="8"/>
      <name val="Arial"/>
      <family val="3"/>
      <charset val="129"/>
      <scheme val="minor"/>
    </font>
    <font>
      <sz val="12"/>
      <color theme="1"/>
      <name val="맑은 고딕"/>
      <family val="3"/>
      <charset val="129"/>
    </font>
    <font>
      <sz val="12"/>
      <color theme="1"/>
      <name val="Arial"/>
      <family val="2"/>
    </font>
    <font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B7B7B7"/>
        <bgColor rgb="FFB7B7B7"/>
      </patternFill>
    </fill>
    <fill>
      <patternFill patternType="solid">
        <fgColor rgb="FFD9D9D9"/>
        <bgColor rgb="FFD9D9D9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  <fill>
      <patternFill patternType="solid">
        <fgColor rgb="FFEFEFEF"/>
        <bgColor rgb="FFEFEFEF"/>
      </patternFill>
    </fill>
  </fills>
  <borders count="11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26">
    <xf numFmtId="0" fontId="0" fillId="0" borderId="0" xfId="0" applyFont="1" applyAlignment="1"/>
    <xf numFmtId="0" fontId="1" fillId="0" borderId="0" xfId="0" applyFont="1" applyAlignment="1"/>
    <xf numFmtId="0" fontId="1" fillId="0" borderId="1" xfId="0" applyFont="1" applyBorder="1" applyAlignment="1"/>
    <xf numFmtId="0" fontId="2" fillId="0" borderId="4" xfId="0" applyFont="1" applyBorder="1" applyAlignment="1">
      <alignment horizontal="center" wrapText="1"/>
    </xf>
    <xf numFmtId="176" fontId="2" fillId="0" borderId="4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176" fontId="1" fillId="0" borderId="4" xfId="0" applyNumberFormat="1" applyFont="1" applyBorder="1" applyAlignment="1">
      <alignment horizontal="center"/>
    </xf>
    <xf numFmtId="176" fontId="1" fillId="0" borderId="4" xfId="0" applyNumberFormat="1" applyFont="1" applyBorder="1" applyAlignment="1">
      <alignment horizontal="center"/>
    </xf>
    <xf numFmtId="10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/>
    <xf numFmtId="0" fontId="1" fillId="2" borderId="4" xfId="0" applyFont="1" applyFill="1" applyBorder="1" applyAlignment="1">
      <alignment horizontal="center"/>
    </xf>
    <xf numFmtId="176" fontId="1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/>
    <xf numFmtId="176" fontId="2" fillId="3" borderId="4" xfId="0" applyNumberFormat="1" applyFont="1" applyFill="1" applyBorder="1" applyAlignment="1">
      <alignment horizontal="center"/>
    </xf>
    <xf numFmtId="10" fontId="2" fillId="3" borderId="4" xfId="0" applyNumberFormat="1" applyFont="1" applyFill="1" applyBorder="1" applyAlignment="1">
      <alignment horizontal="center"/>
    </xf>
    <xf numFmtId="0" fontId="1" fillId="3" borderId="4" xfId="0" applyFont="1" applyFill="1" applyBorder="1" applyAlignment="1"/>
    <xf numFmtId="0" fontId="1" fillId="0" borderId="6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176" fontId="4" fillId="0" borderId="6" xfId="0" applyNumberFormat="1" applyFont="1" applyBorder="1" applyAlignment="1">
      <alignment horizontal="center"/>
    </xf>
    <xf numFmtId="176" fontId="4" fillId="0" borderId="6" xfId="0" applyNumberFormat="1" applyFont="1" applyBorder="1" applyAlignment="1">
      <alignment horizontal="center"/>
    </xf>
    <xf numFmtId="10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176" fontId="4" fillId="0" borderId="4" xfId="0" applyNumberFormat="1" applyFont="1" applyBorder="1" applyAlignment="1">
      <alignment horizontal="center"/>
    </xf>
    <xf numFmtId="176" fontId="4" fillId="0" borderId="4" xfId="0" applyNumberFormat="1" applyFont="1" applyBorder="1" applyAlignment="1">
      <alignment horizontal="center"/>
    </xf>
    <xf numFmtId="176" fontId="4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176" fontId="2" fillId="4" borderId="4" xfId="0" applyNumberFormat="1" applyFont="1" applyFill="1" applyBorder="1" applyAlignment="1">
      <alignment horizontal="center"/>
    </xf>
    <xf numFmtId="10" fontId="2" fillId="4" borderId="4" xfId="0" applyNumberFormat="1" applyFont="1" applyFill="1" applyBorder="1" applyAlignment="1">
      <alignment horizontal="center"/>
    </xf>
    <xf numFmtId="0" fontId="1" fillId="4" borderId="4" xfId="0" applyFont="1" applyFill="1" applyBorder="1" applyAlignment="1"/>
    <xf numFmtId="0" fontId="2" fillId="0" borderId="6" xfId="0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6" fontId="1" fillId="0" borderId="6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center"/>
    </xf>
    <xf numFmtId="176" fontId="1" fillId="0" borderId="6" xfId="0" applyNumberFormat="1" applyFont="1" applyBorder="1" applyAlignment="1">
      <alignment horizontal="center" vertical="center" wrapText="1"/>
    </xf>
    <xf numFmtId="10" fontId="1" fillId="0" borderId="6" xfId="0" applyNumberFormat="1" applyFont="1" applyBorder="1" applyAlignment="1">
      <alignment horizontal="center"/>
    </xf>
    <xf numFmtId="176" fontId="2" fillId="3" borderId="6" xfId="0" applyNumberFormat="1" applyFont="1" applyFill="1" applyBorder="1" applyAlignment="1">
      <alignment horizontal="center"/>
    </xf>
    <xf numFmtId="10" fontId="2" fillId="3" borderId="6" xfId="0" applyNumberFormat="1" applyFont="1" applyFill="1" applyBorder="1" applyAlignment="1">
      <alignment horizontal="center"/>
    </xf>
    <xf numFmtId="177" fontId="1" fillId="3" borderId="6" xfId="0" applyNumberFormat="1" applyFont="1" applyFill="1" applyBorder="1" applyAlignment="1"/>
    <xf numFmtId="176" fontId="5" fillId="0" borderId="6" xfId="0" applyNumberFormat="1" applyFont="1" applyBorder="1" applyAlignment="1">
      <alignment horizontal="center"/>
    </xf>
    <xf numFmtId="176" fontId="0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76" fontId="2" fillId="5" borderId="6" xfId="0" applyNumberFormat="1" applyFont="1" applyFill="1" applyBorder="1" applyAlignment="1">
      <alignment horizontal="center"/>
    </xf>
    <xf numFmtId="10" fontId="2" fillId="5" borderId="6" xfId="0" applyNumberFormat="1" applyFont="1" applyFill="1" applyBorder="1" applyAlignment="1">
      <alignment horizontal="center"/>
    </xf>
    <xf numFmtId="177" fontId="1" fillId="5" borderId="6" xfId="0" applyNumberFormat="1" applyFont="1" applyFill="1" applyBorder="1" applyAlignment="1"/>
    <xf numFmtId="176" fontId="1" fillId="2" borderId="6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76" fontId="1" fillId="0" borderId="6" xfId="0" applyNumberFormat="1" applyFont="1" applyBorder="1" applyAlignment="1">
      <alignment horizontal="center" vertical="center"/>
    </xf>
    <xf numFmtId="176" fontId="0" fillId="0" borderId="6" xfId="0" applyNumberFormat="1" applyFont="1" applyBorder="1" applyAlignment="1">
      <alignment horizontal="center"/>
    </xf>
    <xf numFmtId="178" fontId="2" fillId="4" borderId="6" xfId="0" applyNumberFormat="1" applyFont="1" applyFill="1" applyBorder="1" applyAlignment="1">
      <alignment horizontal="center"/>
    </xf>
    <xf numFmtId="10" fontId="2" fillId="4" borderId="6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1" fillId="0" borderId="5" xfId="0" applyFont="1" applyBorder="1" applyAlignment="1"/>
    <xf numFmtId="0" fontId="1" fillId="0" borderId="4" xfId="0" applyFont="1" applyBorder="1" applyAlignment="1">
      <alignment horizontal="center"/>
    </xf>
    <xf numFmtId="176" fontId="2" fillId="6" borderId="6" xfId="0" applyNumberFormat="1" applyFont="1" applyFill="1" applyBorder="1" applyAlignment="1">
      <alignment horizontal="center" wrapText="1"/>
    </xf>
    <xf numFmtId="176" fontId="2" fillId="6" borderId="3" xfId="0" applyNumberFormat="1" applyFont="1" applyFill="1" applyBorder="1" applyAlignment="1">
      <alignment horizontal="center" wrapText="1"/>
    </xf>
    <xf numFmtId="177" fontId="2" fillId="6" borderId="3" xfId="0" applyNumberFormat="1" applyFont="1" applyFill="1" applyBorder="1" applyAlignment="1">
      <alignment horizontal="center" wrapText="1"/>
    </xf>
    <xf numFmtId="0" fontId="2" fillId="7" borderId="4" xfId="0" applyFont="1" applyFill="1" applyBorder="1" applyAlignment="1">
      <alignment horizontal="center"/>
    </xf>
    <xf numFmtId="176" fontId="1" fillId="0" borderId="4" xfId="0" applyNumberFormat="1" applyFont="1" applyBorder="1" applyAlignment="1">
      <alignment horizontal="center"/>
    </xf>
    <xf numFmtId="10" fontId="1" fillId="0" borderId="4" xfId="0" applyNumberFormat="1" applyFont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176" fontId="2" fillId="8" borderId="4" xfId="0" applyNumberFormat="1" applyFont="1" applyFill="1" applyBorder="1" applyAlignment="1">
      <alignment horizontal="center"/>
    </xf>
    <xf numFmtId="10" fontId="1" fillId="8" borderId="4" xfId="0" applyNumberFormat="1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176" fontId="1" fillId="0" borderId="4" xfId="0" applyNumberFormat="1" applyFont="1" applyBorder="1" applyAlignment="1">
      <alignment horizontal="center"/>
    </xf>
    <xf numFmtId="176" fontId="0" fillId="2" borderId="6" xfId="0" applyNumberFormat="1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176" fontId="2" fillId="8" borderId="4" xfId="0" applyNumberFormat="1" applyFont="1" applyFill="1" applyBorder="1" applyAlignment="1">
      <alignment horizontal="center"/>
    </xf>
    <xf numFmtId="0" fontId="1" fillId="0" borderId="5" xfId="0" applyFont="1" applyBorder="1"/>
    <xf numFmtId="176" fontId="1" fillId="0" borderId="5" xfId="0" applyNumberFormat="1" applyFont="1" applyBorder="1"/>
    <xf numFmtId="0" fontId="2" fillId="6" borderId="7" xfId="0" applyFont="1" applyFill="1" applyBorder="1" applyAlignment="1">
      <alignment horizontal="center" wrapText="1"/>
    </xf>
    <xf numFmtId="0" fontId="2" fillId="6" borderId="4" xfId="0" applyFont="1" applyFill="1" applyBorder="1" applyAlignment="1">
      <alignment horizontal="center" wrapText="1"/>
    </xf>
    <xf numFmtId="176" fontId="2" fillId="6" borderId="4" xfId="0" applyNumberFormat="1" applyFont="1" applyFill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176" fontId="1" fillId="0" borderId="4" xfId="0" applyNumberFormat="1" applyFont="1" applyBorder="1"/>
    <xf numFmtId="176" fontId="7" fillId="0" borderId="4" xfId="0" applyNumberFormat="1" applyFont="1" applyBorder="1" applyAlignment="1">
      <alignment horizontal="center" wrapText="1"/>
    </xf>
    <xf numFmtId="176" fontId="7" fillId="9" borderId="4" xfId="0" applyNumberFormat="1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176" fontId="8" fillId="0" borderId="4" xfId="0" applyNumberFormat="1" applyFont="1" applyBorder="1" applyAlignment="1">
      <alignment horizontal="center"/>
    </xf>
    <xf numFmtId="176" fontId="8" fillId="0" borderId="4" xfId="0" applyNumberFormat="1" applyFont="1" applyBorder="1" applyAlignment="1">
      <alignment horizontal="center"/>
    </xf>
    <xf numFmtId="176" fontId="8" fillId="9" borderId="6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/>
    <xf numFmtId="178" fontId="8" fillId="0" borderId="4" xfId="0" applyNumberFormat="1" applyFont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1" fillId="0" borderId="4" xfId="0" applyFont="1" applyBorder="1" applyAlignment="1"/>
    <xf numFmtId="0" fontId="8" fillId="2" borderId="7" xfId="0" applyFont="1" applyFill="1" applyBorder="1" applyAlignment="1">
      <alignment horizontal="center"/>
    </xf>
    <xf numFmtId="176" fontId="8" fillId="9" borderId="4" xfId="0" applyNumberFormat="1" applyFont="1" applyFill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9" fillId="2" borderId="7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0" borderId="7" xfId="0" applyFont="1" applyBorder="1" applyAlignment="1">
      <alignment horizontal="center" wrapText="1"/>
    </xf>
    <xf numFmtId="176" fontId="8" fillId="0" borderId="4" xfId="0" applyNumberFormat="1" applyFont="1" applyBorder="1" applyAlignment="1">
      <alignment horizontal="center" wrapText="1"/>
    </xf>
    <xf numFmtId="0" fontId="1" fillId="0" borderId="4" xfId="0" applyFont="1" applyBorder="1"/>
    <xf numFmtId="176" fontId="1" fillId="0" borderId="9" xfId="0" applyNumberFormat="1" applyFont="1" applyBorder="1" applyAlignment="1">
      <alignment horizontal="center" vertical="center"/>
    </xf>
    <xf numFmtId="0" fontId="3" fillId="0" borderId="10" xfId="0" applyFont="1" applyBorder="1"/>
    <xf numFmtId="0" fontId="3" fillId="0" borderId="7" xfId="0" applyFont="1" applyBorder="1"/>
    <xf numFmtId="176" fontId="2" fillId="3" borderId="8" xfId="0" applyNumberFormat="1" applyFont="1" applyFill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/>
    <xf numFmtId="176" fontId="2" fillId="5" borderId="8" xfId="0" applyNumberFormat="1" applyFont="1" applyFill="1" applyBorder="1" applyAlignment="1">
      <alignment horizontal="center" vertical="center"/>
    </xf>
    <xf numFmtId="176" fontId="1" fillId="2" borderId="9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/>
    </xf>
    <xf numFmtId="0" fontId="3" fillId="0" borderId="4" xfId="0" applyFont="1" applyBorder="1"/>
    <xf numFmtId="0" fontId="2" fillId="4" borderId="5" xfId="0" applyFont="1" applyFill="1" applyBorder="1" applyAlignment="1">
      <alignment horizontal="center" wrapText="1"/>
    </xf>
    <xf numFmtId="0" fontId="3" fillId="0" borderId="5" xfId="0" applyFont="1" applyBorder="1"/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176" fontId="1" fillId="0" borderId="1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wrapText="1"/>
    </xf>
    <xf numFmtId="0" fontId="12" fillId="0" borderId="4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3" fillId="0" borderId="4" xfId="0" applyFont="1" applyBorder="1" applyAlignment="1">
      <alignment horizont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B3:M77"/>
  <sheetViews>
    <sheetView workbookViewId="0">
      <selection activeCell="C36" sqref="C36:C46"/>
    </sheetView>
  </sheetViews>
  <sheetFormatPr defaultColWidth="12.5703125" defaultRowHeight="15.75" customHeight="1" x14ac:dyDescent="0.2"/>
  <cols>
    <col min="4" max="4" width="19.42578125" customWidth="1"/>
    <col min="6" max="6" width="24.7109375" customWidth="1"/>
    <col min="11" max="11" width="26.85546875" customWidth="1"/>
    <col min="15" max="15" width="16.42578125" customWidth="1"/>
    <col min="17" max="17" width="18.42578125" customWidth="1"/>
    <col min="22" max="22" width="17.85546875" customWidth="1"/>
  </cols>
  <sheetData>
    <row r="3" spans="2:11" x14ac:dyDescent="0.2">
      <c r="B3" s="1"/>
      <c r="C3" s="2"/>
      <c r="D3" s="119" t="s">
        <v>0</v>
      </c>
      <c r="E3" s="105"/>
      <c r="F3" s="105"/>
      <c r="G3" s="105"/>
      <c r="H3" s="105"/>
      <c r="I3" s="105"/>
      <c r="J3" s="105"/>
      <c r="K3" s="106"/>
    </row>
    <row r="4" spans="2:11" x14ac:dyDescent="0.2">
      <c r="B4" s="1"/>
      <c r="C4" s="2"/>
      <c r="D4" s="3" t="s">
        <v>1</v>
      </c>
      <c r="E4" s="3" t="s">
        <v>2</v>
      </c>
      <c r="F4" s="3" t="s">
        <v>3</v>
      </c>
      <c r="G4" s="3" t="s">
        <v>4</v>
      </c>
      <c r="H4" s="4" t="s">
        <v>5</v>
      </c>
      <c r="I4" s="4" t="s">
        <v>6</v>
      </c>
      <c r="J4" s="3" t="s">
        <v>7</v>
      </c>
      <c r="K4" s="3" t="s">
        <v>8</v>
      </c>
    </row>
    <row r="5" spans="2:11" x14ac:dyDescent="0.2">
      <c r="B5" s="1"/>
      <c r="C5" s="2"/>
      <c r="D5" s="116" t="s">
        <v>9</v>
      </c>
      <c r="E5" s="118" t="s">
        <v>10</v>
      </c>
      <c r="F5" s="5" t="s">
        <v>11</v>
      </c>
      <c r="G5" s="5" t="s">
        <v>12</v>
      </c>
      <c r="H5" s="6">
        <v>0</v>
      </c>
      <c r="I5" s="7">
        <f>SUMIF(통장거래내역!E:E,예결산안!G:G,통장거래내역!G:G)</f>
        <v>1775</v>
      </c>
      <c r="J5" s="8" t="str">
        <f t="shared" ref="J5:J14" si="0">IFERROR(I5/H5,"-%")</f>
        <v>-%</v>
      </c>
      <c r="K5" s="9"/>
    </row>
    <row r="6" spans="2:11" x14ac:dyDescent="0.2">
      <c r="B6" s="1"/>
      <c r="C6" s="2"/>
      <c r="D6" s="117"/>
      <c r="E6" s="117"/>
      <c r="F6" s="5" t="s">
        <v>13</v>
      </c>
      <c r="G6" s="5" t="s">
        <v>14</v>
      </c>
      <c r="H6" s="6">
        <v>0</v>
      </c>
      <c r="I6" s="7">
        <f>SUMIF(통장거래내역!E:E,예결산안!G:G,통장거래내역!G:G)</f>
        <v>390</v>
      </c>
      <c r="J6" s="8" t="str">
        <f t="shared" si="0"/>
        <v>-%</v>
      </c>
      <c r="K6" s="5" t="s">
        <v>15</v>
      </c>
    </row>
    <row r="7" spans="2:11" x14ac:dyDescent="0.2">
      <c r="B7" s="1"/>
      <c r="C7" s="2"/>
      <c r="D7" s="117"/>
      <c r="E7" s="117"/>
      <c r="F7" s="5" t="s">
        <v>16</v>
      </c>
      <c r="G7" s="5" t="s">
        <v>17</v>
      </c>
      <c r="H7" s="6">
        <v>245000</v>
      </c>
      <c r="I7" s="7">
        <f>SUMIF(통장거래내역!E:E,예결산안!G:G,통장거래내역!G:G)</f>
        <v>245000</v>
      </c>
      <c r="J7" s="8">
        <f t="shared" si="0"/>
        <v>1</v>
      </c>
      <c r="K7" s="5" t="s">
        <v>15</v>
      </c>
    </row>
    <row r="8" spans="2:11" x14ac:dyDescent="0.2">
      <c r="B8" s="1"/>
      <c r="C8" s="2"/>
      <c r="D8" s="117"/>
      <c r="E8" s="117"/>
      <c r="F8" s="5" t="s">
        <v>18</v>
      </c>
      <c r="G8" s="5" t="s">
        <v>19</v>
      </c>
      <c r="H8" s="6">
        <v>0</v>
      </c>
      <c r="I8" s="7">
        <f>SUMIF(통장거래내역!E:E,예결산안!G:G,통장거래내역!G:G)</f>
        <v>0</v>
      </c>
      <c r="J8" s="8" t="str">
        <f t="shared" si="0"/>
        <v>-%</v>
      </c>
      <c r="K8" s="5" t="s">
        <v>15</v>
      </c>
    </row>
    <row r="9" spans="2:11" x14ac:dyDescent="0.2">
      <c r="B9" s="1"/>
      <c r="C9" s="2"/>
      <c r="D9" s="117"/>
      <c r="E9" s="117"/>
      <c r="F9" s="5" t="s">
        <v>20</v>
      </c>
      <c r="G9" s="5" t="s">
        <v>21</v>
      </c>
      <c r="H9" s="6">
        <v>350000</v>
      </c>
      <c r="I9" s="7">
        <f>SUMIF(통장거래내역!E:E,예결산안!G:G,통장거래내역!G:G)</f>
        <v>350000</v>
      </c>
      <c r="J9" s="8">
        <f t="shared" si="0"/>
        <v>1</v>
      </c>
      <c r="K9" s="5" t="s">
        <v>15</v>
      </c>
    </row>
    <row r="10" spans="2:11" x14ac:dyDescent="0.2">
      <c r="B10" s="1"/>
      <c r="C10" s="2"/>
      <c r="D10" s="117"/>
      <c r="E10" s="117"/>
      <c r="F10" s="5" t="s">
        <v>22</v>
      </c>
      <c r="G10" s="5" t="s">
        <v>23</v>
      </c>
      <c r="H10" s="6">
        <v>0</v>
      </c>
      <c r="I10" s="7">
        <f>SUMIF(통장거래내역!E:E,예결산안!G:G,통장거래내역!G:G)</f>
        <v>0</v>
      </c>
      <c r="J10" s="8" t="str">
        <f t="shared" si="0"/>
        <v>-%</v>
      </c>
      <c r="K10" s="5" t="s">
        <v>15</v>
      </c>
    </row>
    <row r="11" spans="2:11" x14ac:dyDescent="0.2">
      <c r="B11" s="1"/>
      <c r="C11" s="2"/>
      <c r="D11" s="117"/>
      <c r="E11" s="117"/>
      <c r="F11" s="5" t="s">
        <v>24</v>
      </c>
      <c r="G11" s="5" t="s">
        <v>25</v>
      </c>
      <c r="H11" s="6">
        <v>230768</v>
      </c>
      <c r="I11" s="7">
        <f>SUMIF(통장거래내역!E:E,예결산안!G:G,통장거래내역!G:G)</f>
        <v>300000</v>
      </c>
      <c r="J11" s="8">
        <f t="shared" si="0"/>
        <v>1.3000069333703113</v>
      </c>
      <c r="K11" s="5"/>
    </row>
    <row r="12" spans="2:11" x14ac:dyDescent="0.2">
      <c r="B12" s="1"/>
      <c r="C12" s="2"/>
      <c r="D12" s="117"/>
      <c r="E12" s="117"/>
      <c r="F12" s="10" t="s">
        <v>26</v>
      </c>
      <c r="G12" s="10" t="s">
        <v>27</v>
      </c>
      <c r="H12" s="11">
        <v>0</v>
      </c>
      <c r="I12" s="7">
        <f>SUMIF(통장거래내역!E:E,예결산안!G:G,통장거래내역!G:G)</f>
        <v>6588</v>
      </c>
      <c r="J12" s="8" t="str">
        <f t="shared" si="0"/>
        <v>-%</v>
      </c>
      <c r="K12" s="12"/>
    </row>
    <row r="13" spans="2:11" x14ac:dyDescent="0.2">
      <c r="B13" s="1"/>
      <c r="C13" s="2"/>
      <c r="D13" s="117"/>
      <c r="E13" s="112"/>
      <c r="F13" s="111" t="s">
        <v>28</v>
      </c>
      <c r="G13" s="112"/>
      <c r="H13" s="13">
        <f t="shared" ref="H13:I13" si="1">SUM(H5:H12)</f>
        <v>825768</v>
      </c>
      <c r="I13" s="13">
        <f t="shared" si="1"/>
        <v>903753</v>
      </c>
      <c r="J13" s="14">
        <f t="shared" si="0"/>
        <v>1.0944393582701195</v>
      </c>
      <c r="K13" s="15"/>
    </row>
    <row r="14" spans="2:11" x14ac:dyDescent="0.2">
      <c r="B14" s="1"/>
      <c r="C14" s="2"/>
      <c r="D14" s="117"/>
      <c r="E14" s="120" t="s">
        <v>29</v>
      </c>
      <c r="F14" s="5" t="s">
        <v>30</v>
      </c>
      <c r="G14" s="5" t="s">
        <v>31</v>
      </c>
      <c r="H14" s="6">
        <v>375000</v>
      </c>
      <c r="I14" s="7">
        <f>SUMIF(통장거래내역!E:E,예결산안!G:G,통장거래내역!G:G)</f>
        <v>0</v>
      </c>
      <c r="J14" s="8">
        <f t="shared" si="0"/>
        <v>0</v>
      </c>
      <c r="K14" s="9"/>
    </row>
    <row r="15" spans="2:11" x14ac:dyDescent="0.2">
      <c r="B15" s="1"/>
      <c r="C15" s="2"/>
      <c r="D15" s="117"/>
      <c r="E15" s="112"/>
      <c r="F15" s="111" t="s">
        <v>28</v>
      </c>
      <c r="G15" s="112"/>
      <c r="H15" s="13">
        <f t="shared" ref="H15:I15" si="2">SUM(H14)</f>
        <v>375000</v>
      </c>
      <c r="I15" s="13">
        <f t="shared" si="2"/>
        <v>0</v>
      </c>
      <c r="J15" s="14" t="s">
        <v>32</v>
      </c>
      <c r="K15" s="15"/>
    </row>
    <row r="16" spans="2:11" x14ac:dyDescent="0.2">
      <c r="B16" s="1"/>
      <c r="C16" s="2"/>
      <c r="D16" s="117"/>
      <c r="E16" s="118" t="s">
        <v>33</v>
      </c>
      <c r="F16" s="16" t="s">
        <v>34</v>
      </c>
      <c r="G16" s="17" t="s">
        <v>35</v>
      </c>
      <c r="H16" s="18">
        <v>1104984</v>
      </c>
      <c r="I16" s="19">
        <f>SUMIF(통장거래내역!E:E,예결산안!G:G,통장거래내역!G:G)</f>
        <v>1111084</v>
      </c>
      <c r="J16" s="20">
        <f t="shared" ref="J16:J23" si="3">IFERROR(I16/H16,"-%")</f>
        <v>1.005520441924951</v>
      </c>
      <c r="K16" s="21" t="s">
        <v>36</v>
      </c>
    </row>
    <row r="17" spans="2:11" x14ac:dyDescent="0.2">
      <c r="B17" s="1"/>
      <c r="C17" s="2"/>
      <c r="D17" s="117"/>
      <c r="E17" s="117"/>
      <c r="F17" s="22" t="s">
        <v>37</v>
      </c>
      <c r="G17" s="23" t="s">
        <v>38</v>
      </c>
      <c r="H17" s="24" t="s">
        <v>39</v>
      </c>
      <c r="I17" s="24" t="s">
        <v>39</v>
      </c>
      <c r="J17" s="20" t="str">
        <f t="shared" si="3"/>
        <v>-%</v>
      </c>
      <c r="K17" s="5"/>
    </row>
    <row r="18" spans="2:11" x14ac:dyDescent="0.2">
      <c r="B18" s="1"/>
      <c r="C18" s="2"/>
      <c r="D18" s="117"/>
      <c r="E18" s="117"/>
      <c r="F18" s="5" t="s">
        <v>40</v>
      </c>
      <c r="G18" s="5" t="s">
        <v>41</v>
      </c>
      <c r="H18" s="24">
        <v>0</v>
      </c>
      <c r="I18" s="25">
        <f>SUMIF(통장거래내역!E:E,예결산안!G:G,통장거래내역!G:G)</f>
        <v>24000</v>
      </c>
      <c r="J18" s="8" t="str">
        <f t="shared" si="3"/>
        <v>-%</v>
      </c>
      <c r="K18" s="5"/>
    </row>
    <row r="19" spans="2:11" x14ac:dyDescent="0.2">
      <c r="B19" s="1"/>
      <c r="C19" s="2"/>
      <c r="D19" s="117"/>
      <c r="E19" s="117"/>
      <c r="F19" s="5" t="s">
        <v>42</v>
      </c>
      <c r="G19" s="5" t="s">
        <v>43</v>
      </c>
      <c r="H19" s="24">
        <v>0</v>
      </c>
      <c r="I19" s="25">
        <f>SUMIF(통장거래내역!E:E,예결산안!G:G,통장거래내역!G:G)</f>
        <v>0</v>
      </c>
      <c r="J19" s="8" t="str">
        <f t="shared" si="3"/>
        <v>-%</v>
      </c>
      <c r="K19" s="5"/>
    </row>
    <row r="20" spans="2:11" x14ac:dyDescent="0.2">
      <c r="B20" s="1"/>
      <c r="C20" s="2"/>
      <c r="D20" s="117"/>
      <c r="E20" s="117"/>
      <c r="F20" s="5" t="s">
        <v>44</v>
      </c>
      <c r="G20" s="5" t="s">
        <v>45</v>
      </c>
      <c r="H20" s="24">
        <v>500000</v>
      </c>
      <c r="I20" s="25">
        <f>SUMIF(통장거래내역!E:E,예결산안!G:G,통장거래내역!G:G)</f>
        <v>378008</v>
      </c>
      <c r="J20" s="8">
        <f t="shared" si="3"/>
        <v>0.75601600000000002</v>
      </c>
      <c r="K20" s="5"/>
    </row>
    <row r="21" spans="2:11" x14ac:dyDescent="0.2">
      <c r="B21" s="1"/>
      <c r="C21" s="2"/>
      <c r="D21" s="117"/>
      <c r="E21" s="117"/>
      <c r="F21" s="10" t="s">
        <v>46</v>
      </c>
      <c r="G21" s="10" t="s">
        <v>47</v>
      </c>
      <c r="H21" s="26">
        <v>0</v>
      </c>
      <c r="I21" s="25">
        <f>SUMIF(통장거래내역!E:E,예결산안!G:G,통장거래내역!G:G)</f>
        <v>0</v>
      </c>
      <c r="J21" s="27" t="str">
        <f t="shared" si="3"/>
        <v>-%</v>
      </c>
      <c r="K21" s="12"/>
    </row>
    <row r="22" spans="2:11" x14ac:dyDescent="0.2">
      <c r="B22" s="1"/>
      <c r="C22" s="2"/>
      <c r="D22" s="117"/>
      <c r="E22" s="112"/>
      <c r="F22" s="111" t="s">
        <v>28</v>
      </c>
      <c r="G22" s="112"/>
      <c r="H22" s="13">
        <f t="shared" ref="H22:I22" si="4">SUM(H16:H21)</f>
        <v>1604984</v>
      </c>
      <c r="I22" s="13">
        <f t="shared" si="4"/>
        <v>1513092</v>
      </c>
      <c r="J22" s="8">
        <f t="shared" si="3"/>
        <v>0.94274584668756822</v>
      </c>
      <c r="K22" s="15"/>
    </row>
    <row r="23" spans="2:11" x14ac:dyDescent="0.2">
      <c r="B23" s="1"/>
      <c r="C23" s="2"/>
      <c r="D23" s="112"/>
      <c r="E23" s="113" t="s">
        <v>48</v>
      </c>
      <c r="F23" s="114"/>
      <c r="G23" s="112"/>
      <c r="H23" s="28">
        <f t="shared" ref="H23:I23" si="5">SUM(H13,H22)</f>
        <v>2430752</v>
      </c>
      <c r="I23" s="28">
        <f t="shared" si="5"/>
        <v>2416845</v>
      </c>
      <c r="J23" s="29">
        <f t="shared" si="3"/>
        <v>0.9942787252669133</v>
      </c>
      <c r="K23" s="30"/>
    </row>
    <row r="25" spans="2:11" x14ac:dyDescent="0.2">
      <c r="B25" s="115" t="s">
        <v>49</v>
      </c>
      <c r="C25" s="105"/>
      <c r="D25" s="105"/>
      <c r="E25" s="105"/>
      <c r="F25" s="105"/>
      <c r="G25" s="105"/>
      <c r="H25" s="105"/>
      <c r="I25" s="105"/>
      <c r="J25" s="105"/>
      <c r="K25" s="106"/>
    </row>
    <row r="26" spans="2:11" x14ac:dyDescent="0.2">
      <c r="B26" s="31" t="s">
        <v>1</v>
      </c>
      <c r="C26" s="31" t="s">
        <v>50</v>
      </c>
      <c r="D26" s="31" t="s">
        <v>51</v>
      </c>
      <c r="E26" s="31" t="s">
        <v>2</v>
      </c>
      <c r="F26" s="31" t="s">
        <v>52</v>
      </c>
      <c r="G26" s="32" t="s">
        <v>4</v>
      </c>
      <c r="H26" s="32" t="s">
        <v>5</v>
      </c>
      <c r="I26" s="32" t="s">
        <v>6</v>
      </c>
      <c r="J26" s="31" t="s">
        <v>7</v>
      </c>
      <c r="K26" s="31" t="s">
        <v>53</v>
      </c>
    </row>
    <row r="27" spans="2:11" x14ac:dyDescent="0.2">
      <c r="B27" s="109" t="s">
        <v>9</v>
      </c>
      <c r="C27" s="101" t="s">
        <v>54</v>
      </c>
      <c r="D27" s="101" t="s">
        <v>55</v>
      </c>
      <c r="E27" s="33" t="s">
        <v>10</v>
      </c>
      <c r="F27" s="33" t="s">
        <v>55</v>
      </c>
      <c r="G27" s="33" t="s">
        <v>56</v>
      </c>
      <c r="H27" s="34">
        <v>0</v>
      </c>
      <c r="I27" s="35">
        <f>SUMIF(통장거래내역!E:E,예결산안!G:G,통장거래내역!H:H)-SUMIF(통장거래내역!E:E,예결산안!G:G,통장거래내역!G:G)</f>
        <v>0</v>
      </c>
      <c r="J27" s="36" t="str">
        <f t="shared" ref="J27:J51" si="6">IFERROR(I27/H27,"-%")</f>
        <v>-%</v>
      </c>
      <c r="K27" s="21" t="s">
        <v>57</v>
      </c>
    </row>
    <row r="28" spans="2:11" x14ac:dyDescent="0.2">
      <c r="B28" s="102"/>
      <c r="C28" s="102"/>
      <c r="D28" s="103"/>
      <c r="E28" s="104" t="s">
        <v>28</v>
      </c>
      <c r="F28" s="105"/>
      <c r="G28" s="106"/>
      <c r="H28" s="37">
        <f t="shared" ref="H28:I28" si="7">SUM(H27)</f>
        <v>0</v>
      </c>
      <c r="I28" s="37">
        <f t="shared" si="7"/>
        <v>0</v>
      </c>
      <c r="J28" s="38" t="str">
        <f t="shared" si="6"/>
        <v>-%</v>
      </c>
      <c r="K28" s="39"/>
    </row>
    <row r="29" spans="2:11" x14ac:dyDescent="0.2">
      <c r="B29" s="102"/>
      <c r="C29" s="102"/>
      <c r="D29" s="101" t="s">
        <v>58</v>
      </c>
      <c r="E29" s="33" t="s">
        <v>10</v>
      </c>
      <c r="F29" s="33" t="s">
        <v>59</v>
      </c>
      <c r="G29" s="33" t="s">
        <v>60</v>
      </c>
      <c r="H29" s="40">
        <v>200000</v>
      </c>
      <c r="I29" s="41">
        <f>SUMIF(통장거래내역!E:E,예결산안!G:G,통장거래내역!H:H)-SUMIF(통장거래내역!E:E,예결산안!G:G,통장거래내역!G:G)</f>
        <v>200000</v>
      </c>
      <c r="J29" s="36">
        <f t="shared" si="6"/>
        <v>1</v>
      </c>
      <c r="K29" s="42" t="s">
        <v>61</v>
      </c>
    </row>
    <row r="30" spans="2:11" x14ac:dyDescent="0.2">
      <c r="B30" s="102"/>
      <c r="C30" s="102"/>
      <c r="D30" s="103"/>
      <c r="E30" s="104" t="s">
        <v>28</v>
      </c>
      <c r="F30" s="105"/>
      <c r="G30" s="106"/>
      <c r="H30" s="37">
        <v>0</v>
      </c>
      <c r="I30" s="37">
        <f>SUM(I29)</f>
        <v>200000</v>
      </c>
      <c r="J30" s="38" t="str">
        <f t="shared" si="6"/>
        <v>-%</v>
      </c>
      <c r="K30" s="39"/>
    </row>
    <row r="31" spans="2:11" x14ac:dyDescent="0.2">
      <c r="B31" s="102"/>
      <c r="C31" s="102"/>
      <c r="D31" s="101" t="s">
        <v>62</v>
      </c>
      <c r="E31" s="33" t="s">
        <v>10</v>
      </c>
      <c r="F31" s="33" t="s">
        <v>62</v>
      </c>
      <c r="G31" s="33" t="s">
        <v>63</v>
      </c>
      <c r="H31" s="34">
        <v>240000</v>
      </c>
      <c r="I31" s="35">
        <f>SUMIF(통장거래내역!E:E,예결산안!G:G,통장거래내역!H:H)-SUMIF(통장거래내역!E:E,예결산안!G:G,통장거래내역!G:G)</f>
        <v>233100</v>
      </c>
      <c r="J31" s="36">
        <f t="shared" si="6"/>
        <v>0.97124999999999995</v>
      </c>
      <c r="K31" s="21" t="s">
        <v>64</v>
      </c>
    </row>
    <row r="32" spans="2:11" x14ac:dyDescent="0.2">
      <c r="B32" s="102"/>
      <c r="C32" s="102"/>
      <c r="D32" s="103"/>
      <c r="E32" s="104" t="s">
        <v>28</v>
      </c>
      <c r="F32" s="105"/>
      <c r="G32" s="106"/>
      <c r="H32" s="37">
        <v>0</v>
      </c>
      <c r="I32" s="37">
        <f>SUM(I31)</f>
        <v>233100</v>
      </c>
      <c r="J32" s="38" t="str">
        <f t="shared" si="6"/>
        <v>-%</v>
      </c>
      <c r="K32" s="39"/>
    </row>
    <row r="33" spans="2:11" x14ac:dyDescent="0.2">
      <c r="B33" s="102"/>
      <c r="C33" s="102"/>
      <c r="D33" s="101" t="s">
        <v>24</v>
      </c>
      <c r="E33" s="33" t="s">
        <v>10</v>
      </c>
      <c r="F33" s="33" t="s">
        <v>24</v>
      </c>
      <c r="G33" s="33" t="s">
        <v>65</v>
      </c>
      <c r="H33" s="34">
        <v>0</v>
      </c>
      <c r="I33" s="35">
        <f>SUMIF(통장거래내역!E:E,예결산안!G:G,통장거래내역!H:H)-SUMIF(통장거래내역!E:E,예결산안!G:G,통장거래내역!G:G)</f>
        <v>233500</v>
      </c>
      <c r="J33" s="36" t="str">
        <f t="shared" si="6"/>
        <v>-%</v>
      </c>
      <c r="K33" s="42" t="s">
        <v>15</v>
      </c>
    </row>
    <row r="34" spans="2:11" x14ac:dyDescent="0.2">
      <c r="B34" s="102"/>
      <c r="C34" s="102"/>
      <c r="D34" s="103"/>
      <c r="E34" s="104" t="s">
        <v>28</v>
      </c>
      <c r="F34" s="105"/>
      <c r="G34" s="106"/>
      <c r="H34" s="37">
        <v>0</v>
      </c>
      <c r="I34" s="37">
        <f>SUM(I33)</f>
        <v>233500</v>
      </c>
      <c r="J34" s="38" t="str">
        <f t="shared" si="6"/>
        <v>-%</v>
      </c>
      <c r="K34" s="39"/>
    </row>
    <row r="35" spans="2:11" x14ac:dyDescent="0.2">
      <c r="B35" s="102"/>
      <c r="C35" s="103"/>
      <c r="D35" s="107" t="s">
        <v>66</v>
      </c>
      <c r="E35" s="105"/>
      <c r="F35" s="105"/>
      <c r="G35" s="106"/>
      <c r="H35" s="43">
        <f t="shared" ref="H35:I35" si="8">SUM(H28, H30,H32, H34)</f>
        <v>0</v>
      </c>
      <c r="I35" s="43">
        <f t="shared" si="8"/>
        <v>666600</v>
      </c>
      <c r="J35" s="44" t="str">
        <f t="shared" si="6"/>
        <v>-%</v>
      </c>
      <c r="K35" s="45"/>
    </row>
    <row r="36" spans="2:11" x14ac:dyDescent="0.2">
      <c r="B36" s="102"/>
      <c r="C36" s="101" t="s">
        <v>67</v>
      </c>
      <c r="D36" s="101" t="s">
        <v>68</v>
      </c>
      <c r="E36" s="35" t="s">
        <v>10</v>
      </c>
      <c r="F36" s="35" t="s">
        <v>69</v>
      </c>
      <c r="G36" s="35" t="s">
        <v>70</v>
      </c>
      <c r="H36" s="46">
        <v>200000</v>
      </c>
      <c r="I36" s="35">
        <f>SUMIF(통장거래내역!E:E,예결산안!G:G,통장거래내역!H:H)-SUMIF(통장거래내역!E:E,예결산안!G:G,통장거래내역!G:G)</f>
        <v>28000</v>
      </c>
      <c r="J36" s="36">
        <f t="shared" si="6"/>
        <v>0.14000000000000001</v>
      </c>
      <c r="K36" s="47" t="s">
        <v>61</v>
      </c>
    </row>
    <row r="37" spans="2:11" x14ac:dyDescent="0.2">
      <c r="B37" s="102"/>
      <c r="C37" s="102"/>
      <c r="D37" s="103"/>
      <c r="E37" s="104" t="s">
        <v>28</v>
      </c>
      <c r="F37" s="105"/>
      <c r="G37" s="106"/>
      <c r="H37" s="37">
        <f>SUM(H36)</f>
        <v>200000</v>
      </c>
      <c r="I37" s="37">
        <f>I36</f>
        <v>28000</v>
      </c>
      <c r="J37" s="38">
        <f t="shared" si="6"/>
        <v>0.14000000000000001</v>
      </c>
      <c r="K37" s="39"/>
    </row>
    <row r="38" spans="2:11" x14ac:dyDescent="0.2">
      <c r="B38" s="102"/>
      <c r="C38" s="102"/>
      <c r="D38" s="101" t="s">
        <v>71</v>
      </c>
      <c r="E38" s="35" t="s">
        <v>10</v>
      </c>
      <c r="F38" s="35" t="s">
        <v>72</v>
      </c>
      <c r="G38" s="35" t="s">
        <v>73</v>
      </c>
      <c r="H38" s="46">
        <v>100000</v>
      </c>
      <c r="I38" s="41">
        <f>SUMIF(통장거래내역!E:E,예결산안!G:G,통장거래내역!H:H)-SUMIF(통장거래내역!E:E,예결산안!G:G,통장거래내역!G:G)</f>
        <v>30000</v>
      </c>
      <c r="J38" s="36">
        <f t="shared" si="6"/>
        <v>0.3</v>
      </c>
      <c r="K38" s="47" t="s">
        <v>61</v>
      </c>
    </row>
    <row r="39" spans="2:11" x14ac:dyDescent="0.2">
      <c r="B39" s="102"/>
      <c r="C39" s="102"/>
      <c r="D39" s="103"/>
      <c r="E39" s="104" t="s">
        <v>28</v>
      </c>
      <c r="F39" s="105"/>
      <c r="G39" s="106"/>
      <c r="H39" s="37">
        <f>SUM(H38)</f>
        <v>100000</v>
      </c>
      <c r="I39" s="37">
        <f>SUM(I38)</f>
        <v>30000</v>
      </c>
      <c r="J39" s="38">
        <f t="shared" si="6"/>
        <v>0.3</v>
      </c>
      <c r="K39" s="39"/>
    </row>
    <row r="40" spans="2:11" x14ac:dyDescent="0.2">
      <c r="B40" s="102"/>
      <c r="C40" s="102"/>
      <c r="D40" s="101" t="s">
        <v>74</v>
      </c>
      <c r="E40" s="33" t="s">
        <v>10</v>
      </c>
      <c r="F40" s="48" t="s">
        <v>74</v>
      </c>
      <c r="G40" s="48" t="s">
        <v>75</v>
      </c>
      <c r="H40" s="34">
        <v>0</v>
      </c>
      <c r="I40" s="35">
        <f>SUMIF(통장거래내역!P:P,예결산안!R:R,통장거래내역!S:S)-SUMIF(통장거래내역!P:P,예결산안!R:R,통장거래내역!R:R)</f>
        <v>0</v>
      </c>
      <c r="J40" s="36" t="str">
        <f t="shared" si="6"/>
        <v>-%</v>
      </c>
      <c r="K40" s="47" t="s">
        <v>61</v>
      </c>
    </row>
    <row r="41" spans="2:11" x14ac:dyDescent="0.2">
      <c r="B41" s="102"/>
      <c r="C41" s="102"/>
      <c r="D41" s="103"/>
      <c r="E41" s="104" t="s">
        <v>28</v>
      </c>
      <c r="F41" s="105"/>
      <c r="G41" s="106"/>
      <c r="H41" s="37">
        <f t="shared" ref="H41:I41" si="9">SUM(H40)</f>
        <v>0</v>
      </c>
      <c r="I41" s="37">
        <f t="shared" si="9"/>
        <v>0</v>
      </c>
      <c r="J41" s="38" t="str">
        <f t="shared" si="6"/>
        <v>-%</v>
      </c>
      <c r="K41" s="39"/>
    </row>
    <row r="42" spans="2:11" x14ac:dyDescent="0.2">
      <c r="B42" s="102"/>
      <c r="C42" s="102"/>
      <c r="D42" s="101" t="s">
        <v>76</v>
      </c>
      <c r="E42" s="33" t="s">
        <v>10</v>
      </c>
      <c r="F42" s="48" t="s">
        <v>76</v>
      </c>
      <c r="G42" s="48" t="s">
        <v>77</v>
      </c>
      <c r="H42" s="34">
        <v>0</v>
      </c>
      <c r="I42" s="35">
        <f>SUMIF(통장거래내역!P:P,예결산안!R:R,통장거래내역!S:S)-SUMIF(통장거래내역!P:P,예결산안!R:R,통장거래내역!R:R)</f>
        <v>0</v>
      </c>
      <c r="J42" s="36" t="str">
        <f t="shared" si="6"/>
        <v>-%</v>
      </c>
      <c r="K42" s="47" t="s">
        <v>61</v>
      </c>
    </row>
    <row r="43" spans="2:11" x14ac:dyDescent="0.2">
      <c r="B43" s="102"/>
      <c r="C43" s="102"/>
      <c r="D43" s="103"/>
      <c r="E43" s="104" t="s">
        <v>28</v>
      </c>
      <c r="F43" s="105"/>
      <c r="G43" s="106"/>
      <c r="H43" s="37">
        <f t="shared" ref="H43:I43" si="10">SUM(H42)</f>
        <v>0</v>
      </c>
      <c r="I43" s="37">
        <f t="shared" si="10"/>
        <v>0</v>
      </c>
      <c r="J43" s="38" t="str">
        <f t="shared" si="6"/>
        <v>-%</v>
      </c>
      <c r="K43" s="39"/>
    </row>
    <row r="44" spans="2:11" x14ac:dyDescent="0.2">
      <c r="B44" s="102"/>
      <c r="C44" s="102"/>
      <c r="D44" s="101" t="s">
        <v>78</v>
      </c>
      <c r="E44" s="33" t="s">
        <v>10</v>
      </c>
      <c r="F44" s="48" t="s">
        <v>78</v>
      </c>
      <c r="G44" s="48" t="s">
        <v>79</v>
      </c>
      <c r="H44" s="34">
        <v>0</v>
      </c>
      <c r="I44" s="35">
        <f>SUMIF(통장거래내역!P:P,예결산안!R:R,통장거래내역!S:S)-SUMIF(통장거래내역!P:P,예결산안!R:R,통장거래내역!R:R)</f>
        <v>0</v>
      </c>
      <c r="J44" s="36" t="str">
        <f t="shared" si="6"/>
        <v>-%</v>
      </c>
      <c r="K44" s="47" t="s">
        <v>61</v>
      </c>
    </row>
    <row r="45" spans="2:11" x14ac:dyDescent="0.2">
      <c r="B45" s="102"/>
      <c r="C45" s="102"/>
      <c r="D45" s="103"/>
      <c r="E45" s="104" t="s">
        <v>28</v>
      </c>
      <c r="F45" s="105"/>
      <c r="G45" s="106"/>
      <c r="H45" s="37">
        <f t="shared" ref="H45:I45" si="11">SUM(H44)</f>
        <v>0</v>
      </c>
      <c r="I45" s="37">
        <f t="shared" si="11"/>
        <v>0</v>
      </c>
      <c r="J45" s="38" t="str">
        <f t="shared" si="6"/>
        <v>-%</v>
      </c>
      <c r="K45" s="39"/>
    </row>
    <row r="46" spans="2:11" x14ac:dyDescent="0.2">
      <c r="B46" s="102"/>
      <c r="C46" s="103"/>
      <c r="D46" s="107" t="s">
        <v>66</v>
      </c>
      <c r="E46" s="105"/>
      <c r="F46" s="105"/>
      <c r="G46" s="106"/>
      <c r="H46" s="43">
        <f>SUM(H37, H39, H41, H43, H45)</f>
        <v>300000</v>
      </c>
      <c r="I46" s="43">
        <f>SUM(I37,I39)</f>
        <v>58000</v>
      </c>
      <c r="J46" s="44">
        <f t="shared" si="6"/>
        <v>0.19333333333333333</v>
      </c>
      <c r="K46" s="45"/>
    </row>
    <row r="47" spans="2:11" x14ac:dyDescent="0.2">
      <c r="B47" s="102"/>
      <c r="C47" s="108" t="s">
        <v>80</v>
      </c>
      <c r="D47" s="101" t="s">
        <v>81</v>
      </c>
      <c r="E47" s="33" t="s">
        <v>10</v>
      </c>
      <c r="F47" s="33" t="s">
        <v>82</v>
      </c>
      <c r="G47" s="48" t="s">
        <v>83</v>
      </c>
      <c r="H47" s="40">
        <v>20000</v>
      </c>
      <c r="I47" s="41">
        <f>SUMIF(통장거래내역!E:E,예결산안!G:G,통장거래내역!H:H)-SUMIF(통장거래내역!E:E,예결산안!G:G,통장거래내역!G:G)</f>
        <v>0</v>
      </c>
      <c r="J47" s="36">
        <f t="shared" si="6"/>
        <v>0</v>
      </c>
      <c r="K47" s="42" t="s">
        <v>84</v>
      </c>
    </row>
    <row r="48" spans="2:11" x14ac:dyDescent="0.2">
      <c r="B48" s="102"/>
      <c r="C48" s="102"/>
      <c r="D48" s="102"/>
      <c r="E48" s="33" t="s">
        <v>33</v>
      </c>
      <c r="F48" s="33" t="s">
        <v>85</v>
      </c>
      <c r="G48" s="48" t="s">
        <v>86</v>
      </c>
      <c r="H48" s="40">
        <v>500000</v>
      </c>
      <c r="I48" s="49">
        <v>411800</v>
      </c>
      <c r="J48" s="36">
        <f t="shared" si="6"/>
        <v>0.8236</v>
      </c>
      <c r="K48" s="42" t="s">
        <v>84</v>
      </c>
    </row>
    <row r="49" spans="2:13" x14ac:dyDescent="0.2">
      <c r="B49" s="102"/>
      <c r="C49" s="102"/>
      <c r="D49" s="103"/>
      <c r="E49" s="104" t="s">
        <v>28</v>
      </c>
      <c r="F49" s="105"/>
      <c r="G49" s="106"/>
      <c r="H49" s="37">
        <f t="shared" ref="H49:I49" si="12">SUM(H47,H48)</f>
        <v>520000</v>
      </c>
      <c r="I49" s="37">
        <f t="shared" si="12"/>
        <v>411800</v>
      </c>
      <c r="J49" s="38">
        <f t="shared" si="6"/>
        <v>0.79192307692307695</v>
      </c>
      <c r="K49" s="39"/>
    </row>
    <row r="50" spans="2:13" x14ac:dyDescent="0.2">
      <c r="B50" s="102"/>
      <c r="C50" s="103"/>
      <c r="D50" s="107" t="s">
        <v>66</v>
      </c>
      <c r="E50" s="105"/>
      <c r="F50" s="105"/>
      <c r="G50" s="106"/>
      <c r="H50" s="43">
        <f t="shared" ref="H50:I50" si="13">SUM(H49)</f>
        <v>520000</v>
      </c>
      <c r="I50" s="43">
        <f t="shared" si="13"/>
        <v>411800</v>
      </c>
      <c r="J50" s="44">
        <f t="shared" si="6"/>
        <v>0.79192307692307695</v>
      </c>
      <c r="K50" s="45"/>
    </row>
    <row r="51" spans="2:13" x14ac:dyDescent="0.2">
      <c r="B51" s="103"/>
      <c r="C51" s="110" t="s">
        <v>48</v>
      </c>
      <c r="D51" s="105"/>
      <c r="E51" s="105"/>
      <c r="F51" s="105"/>
      <c r="G51" s="106"/>
      <c r="H51" s="50">
        <f t="shared" ref="H51:I51" si="14">SUM(H35, H46, H50)</f>
        <v>820000</v>
      </c>
      <c r="I51" s="50">
        <f t="shared" si="14"/>
        <v>1136400</v>
      </c>
      <c r="J51" s="51">
        <f t="shared" si="6"/>
        <v>1.3858536585365853</v>
      </c>
      <c r="K51" s="52" t="s">
        <v>87</v>
      </c>
    </row>
    <row r="52" spans="2:13" x14ac:dyDescent="0.2">
      <c r="B52" s="53"/>
    </row>
    <row r="53" spans="2:13" x14ac:dyDescent="0.2">
      <c r="B53" s="1"/>
      <c r="C53" s="1"/>
      <c r="D53" s="1"/>
      <c r="E53" s="1"/>
      <c r="F53" s="1"/>
      <c r="G53" s="1"/>
      <c r="H53" s="1"/>
      <c r="I53" s="1"/>
      <c r="J53" s="1"/>
      <c r="K53" s="1"/>
      <c r="M53" s="53"/>
    </row>
    <row r="54" spans="2:13" x14ac:dyDescent="0.2">
      <c r="B54" s="1"/>
      <c r="C54" s="1"/>
      <c r="D54" s="1"/>
      <c r="E54" s="1"/>
      <c r="F54" s="1"/>
      <c r="G54" s="1"/>
      <c r="H54" s="1"/>
      <c r="I54" s="1"/>
      <c r="J54" s="1"/>
      <c r="K54" s="1"/>
      <c r="M54" s="53"/>
    </row>
    <row r="55" spans="2:13" x14ac:dyDescent="0.2">
      <c r="B55" s="1"/>
      <c r="C55" s="1"/>
      <c r="D55" s="1"/>
      <c r="E55" s="1"/>
      <c r="F55" s="1"/>
      <c r="G55" s="54"/>
      <c r="H55" s="54"/>
      <c r="I55" s="54"/>
      <c r="J55" s="54"/>
      <c r="K55" s="1"/>
    </row>
    <row r="56" spans="2:13" x14ac:dyDescent="0.2">
      <c r="B56" s="1"/>
      <c r="C56" s="1"/>
      <c r="D56" s="1"/>
      <c r="E56" s="1"/>
      <c r="F56" s="2"/>
      <c r="G56" s="55" t="s">
        <v>48</v>
      </c>
      <c r="H56" s="56" t="s">
        <v>5</v>
      </c>
      <c r="I56" s="57" t="s">
        <v>6</v>
      </c>
      <c r="J56" s="58" t="s">
        <v>7</v>
      </c>
      <c r="K56" s="1"/>
    </row>
    <row r="57" spans="2:13" x14ac:dyDescent="0.2">
      <c r="B57" s="1"/>
      <c r="C57" s="1"/>
      <c r="D57" s="1"/>
      <c r="E57" s="1"/>
      <c r="F57" s="2"/>
      <c r="G57" s="59" t="s">
        <v>0</v>
      </c>
      <c r="H57" s="60">
        <f t="shared" ref="H57:I57" si="15">H23</f>
        <v>2430752</v>
      </c>
      <c r="I57" s="60">
        <f t="shared" si="15"/>
        <v>2416845</v>
      </c>
      <c r="J57" s="61">
        <f t="shared" ref="J57:J59" si="16">IFERROR(I57/H57,"-%")</f>
        <v>0.9942787252669133</v>
      </c>
      <c r="K57" s="1"/>
    </row>
    <row r="58" spans="2:13" x14ac:dyDescent="0.2">
      <c r="B58" s="1"/>
      <c r="C58" s="1"/>
      <c r="D58" s="1"/>
      <c r="E58" s="1"/>
      <c r="F58" s="2"/>
      <c r="G58" s="59" t="s">
        <v>49</v>
      </c>
      <c r="H58" s="60">
        <f t="shared" ref="H58:I58" si="17">H51</f>
        <v>820000</v>
      </c>
      <c r="I58" s="60">
        <f t="shared" si="17"/>
        <v>1136400</v>
      </c>
      <c r="J58" s="61">
        <f t="shared" si="16"/>
        <v>1.3858536585365853</v>
      </c>
      <c r="K58" s="1"/>
    </row>
    <row r="59" spans="2:13" x14ac:dyDescent="0.2">
      <c r="B59" s="1"/>
      <c r="C59" s="1"/>
      <c r="D59" s="1"/>
      <c r="E59" s="1"/>
      <c r="F59" s="2"/>
      <c r="G59" s="62" t="s">
        <v>88</v>
      </c>
      <c r="H59" s="63">
        <f t="shared" ref="H59:I59" si="18">H57-H58</f>
        <v>1610752</v>
      </c>
      <c r="I59" s="63">
        <f t="shared" si="18"/>
        <v>1280445</v>
      </c>
      <c r="J59" s="64">
        <f t="shared" si="16"/>
        <v>0.79493615404481877</v>
      </c>
      <c r="K59" s="1"/>
    </row>
    <row r="64" spans="2:13" x14ac:dyDescent="0.2">
      <c r="G64" s="42" t="s">
        <v>10</v>
      </c>
      <c r="H64" s="56" t="s">
        <v>5</v>
      </c>
      <c r="I64" s="57" t="s">
        <v>6</v>
      </c>
      <c r="J64" s="58" t="s">
        <v>7</v>
      </c>
    </row>
    <row r="65" spans="7:10" x14ac:dyDescent="0.2">
      <c r="G65" s="65" t="s">
        <v>0</v>
      </c>
      <c r="H65" s="66">
        <f t="shared" ref="H65:I65" si="19">H13</f>
        <v>825768</v>
      </c>
      <c r="I65" s="66">
        <f t="shared" si="19"/>
        <v>903753</v>
      </c>
      <c r="J65" s="61">
        <f t="shared" ref="J65:J67" si="20">IFERROR(I65/H65,"-%")</f>
        <v>1.0944393582701195</v>
      </c>
    </row>
    <row r="66" spans="7:10" x14ac:dyDescent="0.2">
      <c r="G66" s="65" t="s">
        <v>49</v>
      </c>
      <c r="H66" s="67">
        <f>SUMIF(E25:E50, "학생", H25:H50)</f>
        <v>760000</v>
      </c>
      <c r="I66" s="67">
        <f>SUMIF(E25:E50, "학생", I25:I50)</f>
        <v>724600</v>
      </c>
      <c r="J66" s="61">
        <f t="shared" si="20"/>
        <v>0.95342105263157895</v>
      </c>
    </row>
    <row r="67" spans="7:10" x14ac:dyDescent="0.2">
      <c r="G67" s="68" t="s">
        <v>88</v>
      </c>
      <c r="H67" s="69">
        <f t="shared" ref="H67:I67" si="21">H65-H66</f>
        <v>65768</v>
      </c>
      <c r="I67" s="69">
        <f t="shared" si="21"/>
        <v>179153</v>
      </c>
      <c r="J67" s="61">
        <f t="shared" si="20"/>
        <v>2.7240147184040873</v>
      </c>
    </row>
    <row r="68" spans="7:10" x14ac:dyDescent="0.2">
      <c r="G68" s="70"/>
      <c r="H68" s="70"/>
      <c r="I68" s="70"/>
      <c r="J68" s="61"/>
    </row>
    <row r="69" spans="7:10" x14ac:dyDescent="0.2">
      <c r="G69" s="42" t="s">
        <v>29</v>
      </c>
      <c r="H69" s="56" t="s">
        <v>5</v>
      </c>
      <c r="I69" s="57" t="s">
        <v>6</v>
      </c>
      <c r="J69" s="58" t="s">
        <v>7</v>
      </c>
    </row>
    <row r="70" spans="7:10" x14ac:dyDescent="0.2">
      <c r="G70" s="65" t="s">
        <v>0</v>
      </c>
      <c r="H70" s="66">
        <f t="shared" ref="H70:I70" si="22">H15</f>
        <v>375000</v>
      </c>
      <c r="I70" s="66">
        <f t="shared" si="22"/>
        <v>0</v>
      </c>
      <c r="J70" s="61">
        <f t="shared" ref="J70:J72" si="23">IFERROR(I70/H70,"-%")</f>
        <v>0</v>
      </c>
    </row>
    <row r="71" spans="7:10" x14ac:dyDescent="0.2">
      <c r="G71" s="65" t="s">
        <v>49</v>
      </c>
      <c r="H71" s="67">
        <f>SUMIF(E25:E55, "본회계", H25:H55)</f>
        <v>0</v>
      </c>
      <c r="I71" s="67">
        <f>SUMIF(E25:E55, "본회계", I25:I55)</f>
        <v>0</v>
      </c>
      <c r="J71" s="61" t="str">
        <f t="shared" si="23"/>
        <v>-%</v>
      </c>
    </row>
    <row r="72" spans="7:10" x14ac:dyDescent="0.2">
      <c r="G72" s="68" t="s">
        <v>88</v>
      </c>
      <c r="H72" s="69">
        <f t="shared" ref="H72:I72" si="24">H70-H71</f>
        <v>375000</v>
      </c>
      <c r="I72" s="69">
        <f t="shared" si="24"/>
        <v>0</v>
      </c>
      <c r="J72" s="61">
        <f t="shared" si="23"/>
        <v>0</v>
      </c>
    </row>
    <row r="73" spans="7:10" x14ac:dyDescent="0.2">
      <c r="G73" s="70"/>
      <c r="H73" s="70"/>
      <c r="I73" s="70"/>
      <c r="J73" s="61"/>
    </row>
    <row r="74" spans="7:10" x14ac:dyDescent="0.2">
      <c r="G74" s="42" t="s">
        <v>33</v>
      </c>
      <c r="H74" s="56" t="s">
        <v>5</v>
      </c>
      <c r="I74" s="57" t="s">
        <v>6</v>
      </c>
      <c r="J74" s="58" t="s">
        <v>7</v>
      </c>
    </row>
    <row r="75" spans="7:10" x14ac:dyDescent="0.2">
      <c r="G75" s="65" t="s">
        <v>0</v>
      </c>
      <c r="H75" s="66">
        <f t="shared" ref="H75:I75" si="25">H22</f>
        <v>1604984</v>
      </c>
      <c r="I75" s="66">
        <f t="shared" si="25"/>
        <v>1513092</v>
      </c>
      <c r="J75" s="61">
        <f t="shared" ref="J75:J77" si="26">IFERROR(I75/H75,"-%")</f>
        <v>0.94274584668756822</v>
      </c>
    </row>
    <row r="76" spans="7:10" x14ac:dyDescent="0.2">
      <c r="G76" s="65" t="s">
        <v>49</v>
      </c>
      <c r="H76" s="67">
        <f>SUMIF(E25:E50, "자치", H25:H50)</f>
        <v>500000</v>
      </c>
      <c r="I76" s="67">
        <f>SUMIF(E25:E50, "자치", I25:I50)</f>
        <v>411800</v>
      </c>
      <c r="J76" s="61">
        <f t="shared" si="26"/>
        <v>0.8236</v>
      </c>
    </row>
    <row r="77" spans="7:10" x14ac:dyDescent="0.2">
      <c r="G77" s="68" t="s">
        <v>88</v>
      </c>
      <c r="H77" s="69">
        <f t="shared" ref="H77:I77" si="27">H75-H76</f>
        <v>1104984</v>
      </c>
      <c r="I77" s="69">
        <f t="shared" si="27"/>
        <v>1101292</v>
      </c>
      <c r="J77" s="61">
        <f t="shared" si="26"/>
        <v>0.99665877514968537</v>
      </c>
    </row>
  </sheetData>
  <mergeCells count="38">
    <mergeCell ref="D3:K3"/>
    <mergeCell ref="E5:E13"/>
    <mergeCell ref="F13:G13"/>
    <mergeCell ref="E14:E15"/>
    <mergeCell ref="F15:G15"/>
    <mergeCell ref="F22:G22"/>
    <mergeCell ref="E23:G23"/>
    <mergeCell ref="B25:K25"/>
    <mergeCell ref="D29:D30"/>
    <mergeCell ref="D31:D32"/>
    <mergeCell ref="D27:D28"/>
    <mergeCell ref="D5:D23"/>
    <mergeCell ref="E16:E22"/>
    <mergeCell ref="C47:C50"/>
    <mergeCell ref="D47:D49"/>
    <mergeCell ref="E49:G49"/>
    <mergeCell ref="D50:G50"/>
    <mergeCell ref="B27:B51"/>
    <mergeCell ref="C27:C35"/>
    <mergeCell ref="E28:G28"/>
    <mergeCell ref="E30:G30"/>
    <mergeCell ref="E32:G32"/>
    <mergeCell ref="C51:G51"/>
    <mergeCell ref="D33:D34"/>
    <mergeCell ref="E34:G34"/>
    <mergeCell ref="D35:G35"/>
    <mergeCell ref="E37:G37"/>
    <mergeCell ref="E39:G39"/>
    <mergeCell ref="E41:G41"/>
    <mergeCell ref="E43:G43"/>
    <mergeCell ref="E45:G45"/>
    <mergeCell ref="C36:C46"/>
    <mergeCell ref="D36:D37"/>
    <mergeCell ref="D38:D39"/>
    <mergeCell ref="D40:D41"/>
    <mergeCell ref="D42:D43"/>
    <mergeCell ref="D44:D45"/>
    <mergeCell ref="D46:G46"/>
  </mergeCells>
  <phoneticPr fontId="1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B2:M75"/>
  <sheetViews>
    <sheetView tabSelected="1" topLeftCell="A28" workbookViewId="0">
      <selection activeCell="D62" sqref="D62"/>
    </sheetView>
  </sheetViews>
  <sheetFormatPr defaultColWidth="12.5703125" defaultRowHeight="15.75" customHeight="1" x14ac:dyDescent="0.2"/>
  <cols>
    <col min="4" max="4" width="38.28515625" customWidth="1"/>
    <col min="7" max="7" width="14" customWidth="1"/>
    <col min="9" max="9" width="15" customWidth="1"/>
    <col min="11" max="11" width="38.7109375" customWidth="1"/>
    <col min="13" max="13" width="15.42578125" customWidth="1"/>
  </cols>
  <sheetData>
    <row r="2" spans="2:13" ht="15.75" customHeight="1" x14ac:dyDescent="0.25">
      <c r="B2" s="121" t="s">
        <v>89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6"/>
    </row>
    <row r="3" spans="2:13" x14ac:dyDescent="0.2">
      <c r="B3" s="70"/>
      <c r="C3" s="70"/>
      <c r="D3" s="70"/>
      <c r="E3" s="70"/>
      <c r="F3" s="70"/>
      <c r="G3" s="71"/>
      <c r="H3" s="71"/>
      <c r="I3" s="71"/>
      <c r="J3" s="70"/>
      <c r="K3" s="70"/>
      <c r="L3" s="70"/>
      <c r="M3" s="70"/>
    </row>
    <row r="4" spans="2:13" x14ac:dyDescent="0.2">
      <c r="B4" s="72" t="s">
        <v>90</v>
      </c>
      <c r="C4" s="73" t="s">
        <v>91</v>
      </c>
      <c r="D4" s="73" t="s">
        <v>92</v>
      </c>
      <c r="E4" s="73" t="s">
        <v>4</v>
      </c>
      <c r="F4" s="73" t="s">
        <v>93</v>
      </c>
      <c r="G4" s="74" t="s">
        <v>0</v>
      </c>
      <c r="H4" s="74" t="s">
        <v>49</v>
      </c>
      <c r="I4" s="74" t="s">
        <v>88</v>
      </c>
      <c r="J4" s="73" t="s">
        <v>94</v>
      </c>
      <c r="K4" s="73" t="s">
        <v>95</v>
      </c>
      <c r="L4" s="73" t="s">
        <v>96</v>
      </c>
      <c r="M4" s="73" t="s">
        <v>8</v>
      </c>
    </row>
    <row r="5" spans="2:13" x14ac:dyDescent="0.2">
      <c r="B5" s="75" t="s">
        <v>97</v>
      </c>
      <c r="C5" s="76" t="s">
        <v>98</v>
      </c>
      <c r="D5" s="76" t="s">
        <v>99</v>
      </c>
      <c r="E5" s="76" t="s">
        <v>100</v>
      </c>
      <c r="F5" s="76" t="s">
        <v>101</v>
      </c>
      <c r="G5" s="77"/>
      <c r="H5" s="78" t="s">
        <v>102</v>
      </c>
      <c r="I5" s="79" t="s">
        <v>88</v>
      </c>
      <c r="J5" s="76" t="s">
        <v>97</v>
      </c>
      <c r="K5" s="76" t="s">
        <v>103</v>
      </c>
      <c r="L5" s="76" t="s">
        <v>104</v>
      </c>
      <c r="M5" s="76" t="s">
        <v>105</v>
      </c>
    </row>
    <row r="6" spans="2:13" ht="15" x14ac:dyDescent="0.2">
      <c r="B6" s="80">
        <v>20220830</v>
      </c>
      <c r="C6" s="81" t="s">
        <v>106</v>
      </c>
      <c r="D6" s="81" t="s">
        <v>34</v>
      </c>
      <c r="E6" s="81" t="s">
        <v>35</v>
      </c>
      <c r="F6" s="81" t="s">
        <v>107</v>
      </c>
      <c r="G6" s="82">
        <v>1111084</v>
      </c>
      <c r="H6" s="83"/>
      <c r="I6" s="84">
        <f>G6-H6</f>
        <v>1111084</v>
      </c>
      <c r="J6" s="80">
        <v>20220830</v>
      </c>
      <c r="K6" s="89" t="str">
        <f t="shared" ref="K6:K16" si="0">IF(F6="계좌이체","(카카오뱅크 - 김예빈)7979-41-46665")</f>
        <v>(카카오뱅크 - 김예빈)7979-41-46665</v>
      </c>
      <c r="L6" s="85"/>
      <c r="M6" s="85"/>
    </row>
    <row r="7" spans="2:13" ht="17.25" x14ac:dyDescent="0.3">
      <c r="B7" s="80">
        <v>20220830</v>
      </c>
      <c r="C7" s="81" t="s">
        <v>106</v>
      </c>
      <c r="D7" s="81" t="s">
        <v>108</v>
      </c>
      <c r="E7" s="81" t="s">
        <v>45</v>
      </c>
      <c r="F7" s="81" t="s">
        <v>107</v>
      </c>
      <c r="G7" s="86">
        <v>378008</v>
      </c>
      <c r="H7" s="83"/>
      <c r="I7" s="84">
        <f t="shared" ref="I7:I65" si="1">I6+G7-H7</f>
        <v>1489092</v>
      </c>
      <c r="J7" s="80">
        <v>20220830</v>
      </c>
      <c r="K7" s="89" t="str">
        <f t="shared" si="0"/>
        <v>(카카오뱅크 - 김예빈)7979-41-46665</v>
      </c>
      <c r="L7" s="85"/>
      <c r="M7" s="122" t="s">
        <v>122</v>
      </c>
    </row>
    <row r="8" spans="2:13" ht="15" x14ac:dyDescent="0.2">
      <c r="B8" s="80">
        <v>20220913</v>
      </c>
      <c r="C8" s="81" t="s">
        <v>106</v>
      </c>
      <c r="D8" s="87" t="s">
        <v>109</v>
      </c>
      <c r="E8" s="81" t="s">
        <v>12</v>
      </c>
      <c r="F8" s="81" t="s">
        <v>107</v>
      </c>
      <c r="G8" s="82">
        <v>424</v>
      </c>
      <c r="H8" s="83"/>
      <c r="I8" s="84">
        <f t="shared" si="1"/>
        <v>1489516</v>
      </c>
      <c r="J8" s="80">
        <v>20220913</v>
      </c>
      <c r="K8" s="89" t="str">
        <f t="shared" si="0"/>
        <v>(카카오뱅크 - 김예빈)7979-41-46665</v>
      </c>
      <c r="L8" s="85"/>
      <c r="M8" s="85"/>
    </row>
    <row r="9" spans="2:13" ht="15" x14ac:dyDescent="0.2">
      <c r="B9" s="88">
        <v>20220914</v>
      </c>
      <c r="C9" s="81" t="s">
        <v>106</v>
      </c>
      <c r="D9" s="87" t="s">
        <v>110</v>
      </c>
      <c r="E9" s="81" t="s">
        <v>21</v>
      </c>
      <c r="F9" s="81" t="s">
        <v>107</v>
      </c>
      <c r="G9" s="82">
        <v>10000</v>
      </c>
      <c r="H9" s="83"/>
      <c r="I9" s="84">
        <f t="shared" si="1"/>
        <v>1499516</v>
      </c>
      <c r="J9" s="88">
        <v>20220914</v>
      </c>
      <c r="K9" s="89" t="str">
        <f t="shared" si="0"/>
        <v>(카카오뱅크 - 김예빈)7979-41-46665</v>
      </c>
      <c r="L9" s="89"/>
      <c r="M9" s="85"/>
    </row>
    <row r="10" spans="2:13" ht="15" x14ac:dyDescent="0.2">
      <c r="B10" s="88">
        <v>20220914</v>
      </c>
      <c r="C10" s="81" t="s">
        <v>106</v>
      </c>
      <c r="D10" s="87" t="s">
        <v>110</v>
      </c>
      <c r="E10" s="81" t="s">
        <v>21</v>
      </c>
      <c r="F10" s="81" t="s">
        <v>107</v>
      </c>
      <c r="G10" s="82">
        <v>10000</v>
      </c>
      <c r="H10" s="83"/>
      <c r="I10" s="84">
        <f t="shared" si="1"/>
        <v>1509516</v>
      </c>
      <c r="J10" s="88">
        <v>20220914</v>
      </c>
      <c r="K10" s="89" t="str">
        <f t="shared" si="0"/>
        <v>(카카오뱅크 - 김예빈)7979-41-46665</v>
      </c>
      <c r="L10" s="85"/>
      <c r="M10" s="85"/>
    </row>
    <row r="11" spans="2:13" ht="15" x14ac:dyDescent="0.2">
      <c r="B11" s="88">
        <v>20220914</v>
      </c>
      <c r="C11" s="81" t="s">
        <v>106</v>
      </c>
      <c r="D11" s="87" t="s">
        <v>110</v>
      </c>
      <c r="E11" s="81" t="s">
        <v>21</v>
      </c>
      <c r="F11" s="81" t="s">
        <v>107</v>
      </c>
      <c r="G11" s="82">
        <v>10000</v>
      </c>
      <c r="H11" s="83"/>
      <c r="I11" s="84">
        <f t="shared" si="1"/>
        <v>1519516</v>
      </c>
      <c r="J11" s="88">
        <v>20220914</v>
      </c>
      <c r="K11" s="89" t="str">
        <f t="shared" si="0"/>
        <v>(카카오뱅크 - 김예빈)7979-41-46665</v>
      </c>
      <c r="L11" s="85"/>
      <c r="M11" s="85"/>
    </row>
    <row r="12" spans="2:13" ht="15" x14ac:dyDescent="0.2">
      <c r="B12" s="88">
        <v>20220914</v>
      </c>
      <c r="C12" s="81" t="s">
        <v>106</v>
      </c>
      <c r="D12" s="87" t="s">
        <v>110</v>
      </c>
      <c r="E12" s="81" t="s">
        <v>21</v>
      </c>
      <c r="F12" s="81" t="s">
        <v>107</v>
      </c>
      <c r="G12" s="82">
        <v>10000</v>
      </c>
      <c r="H12" s="83"/>
      <c r="I12" s="84">
        <f t="shared" si="1"/>
        <v>1529516</v>
      </c>
      <c r="J12" s="88">
        <v>20220914</v>
      </c>
      <c r="K12" s="89" t="str">
        <f t="shared" si="0"/>
        <v>(카카오뱅크 - 김예빈)7979-41-46665</v>
      </c>
      <c r="L12" s="85"/>
      <c r="M12" s="85"/>
    </row>
    <row r="13" spans="2:13" ht="15" x14ac:dyDescent="0.2">
      <c r="B13" s="88">
        <v>20220914</v>
      </c>
      <c r="C13" s="81" t="s">
        <v>106</v>
      </c>
      <c r="D13" s="87" t="s">
        <v>110</v>
      </c>
      <c r="E13" s="81" t="s">
        <v>21</v>
      </c>
      <c r="F13" s="81" t="s">
        <v>107</v>
      </c>
      <c r="G13" s="82">
        <v>10000</v>
      </c>
      <c r="H13" s="83"/>
      <c r="I13" s="84">
        <f t="shared" si="1"/>
        <v>1539516</v>
      </c>
      <c r="J13" s="88">
        <v>20220914</v>
      </c>
      <c r="K13" s="89" t="str">
        <f t="shared" si="0"/>
        <v>(카카오뱅크 - 김예빈)7979-41-46665</v>
      </c>
      <c r="L13" s="85"/>
      <c r="M13" s="85"/>
    </row>
    <row r="14" spans="2:13" ht="15" x14ac:dyDescent="0.2">
      <c r="B14" s="88">
        <v>20220914</v>
      </c>
      <c r="C14" s="81" t="s">
        <v>106</v>
      </c>
      <c r="D14" s="87" t="s">
        <v>110</v>
      </c>
      <c r="E14" s="81" t="s">
        <v>21</v>
      </c>
      <c r="F14" s="81" t="s">
        <v>107</v>
      </c>
      <c r="G14" s="82">
        <v>10000</v>
      </c>
      <c r="H14" s="83"/>
      <c r="I14" s="84">
        <f t="shared" si="1"/>
        <v>1549516</v>
      </c>
      <c r="J14" s="88">
        <v>20220914</v>
      </c>
      <c r="K14" s="89" t="str">
        <f t="shared" si="0"/>
        <v>(카카오뱅크 - 김예빈)7979-41-46665</v>
      </c>
      <c r="L14" s="85"/>
      <c r="M14" s="85"/>
    </row>
    <row r="15" spans="2:13" ht="15" x14ac:dyDescent="0.2">
      <c r="B15" s="88">
        <v>20220914</v>
      </c>
      <c r="C15" s="81" t="s">
        <v>106</v>
      </c>
      <c r="D15" s="87" t="s">
        <v>110</v>
      </c>
      <c r="E15" s="81" t="s">
        <v>21</v>
      </c>
      <c r="F15" s="81" t="s">
        <v>107</v>
      </c>
      <c r="G15" s="82">
        <v>10000</v>
      </c>
      <c r="H15" s="83"/>
      <c r="I15" s="84">
        <f t="shared" si="1"/>
        <v>1559516</v>
      </c>
      <c r="J15" s="88">
        <v>20220914</v>
      </c>
      <c r="K15" s="89" t="str">
        <f t="shared" si="0"/>
        <v>(카카오뱅크 - 김예빈)7979-41-46665</v>
      </c>
      <c r="L15" s="85"/>
      <c r="M15" s="85"/>
    </row>
    <row r="16" spans="2:13" ht="15" x14ac:dyDescent="0.2">
      <c r="B16" s="88">
        <v>20220916</v>
      </c>
      <c r="C16" s="81" t="s">
        <v>106</v>
      </c>
      <c r="D16" s="87" t="s">
        <v>110</v>
      </c>
      <c r="E16" s="81" t="s">
        <v>21</v>
      </c>
      <c r="F16" s="81" t="s">
        <v>107</v>
      </c>
      <c r="G16" s="82">
        <v>10000</v>
      </c>
      <c r="H16" s="83"/>
      <c r="I16" s="84">
        <f t="shared" si="1"/>
        <v>1569516</v>
      </c>
      <c r="J16" s="88">
        <v>20220916</v>
      </c>
      <c r="K16" s="89" t="str">
        <f t="shared" si="0"/>
        <v>(카카오뱅크 - 김예빈)7979-41-46665</v>
      </c>
      <c r="L16" s="85"/>
      <c r="M16" s="85"/>
    </row>
    <row r="17" spans="2:13" x14ac:dyDescent="0.2">
      <c r="B17" s="88">
        <v>20220916</v>
      </c>
      <c r="C17" s="81" t="s">
        <v>106</v>
      </c>
      <c r="D17" s="87" t="s">
        <v>110</v>
      </c>
      <c r="E17" s="81" t="s">
        <v>21</v>
      </c>
      <c r="F17" s="81" t="s">
        <v>107</v>
      </c>
      <c r="G17" s="82">
        <v>10000</v>
      </c>
      <c r="H17" s="83"/>
      <c r="I17" s="84">
        <f t="shared" si="1"/>
        <v>1579516</v>
      </c>
      <c r="J17" s="88">
        <v>20220916</v>
      </c>
      <c r="K17" s="89" t="str">
        <f t="shared" ref="K17:K40" si="2">IF(F17="계좌이체","(카카오뱅크 - 김예빈)7979-41-46665")</f>
        <v>(카카오뱅크 - 김예빈)7979-41-46665</v>
      </c>
      <c r="L17" s="85"/>
      <c r="M17" s="85"/>
    </row>
    <row r="18" spans="2:13" x14ac:dyDescent="0.2">
      <c r="B18" s="88">
        <v>20220916</v>
      </c>
      <c r="C18" s="81" t="s">
        <v>106</v>
      </c>
      <c r="D18" s="87" t="s">
        <v>110</v>
      </c>
      <c r="E18" s="81" t="s">
        <v>21</v>
      </c>
      <c r="F18" s="81" t="s">
        <v>107</v>
      </c>
      <c r="G18" s="82">
        <v>10000</v>
      </c>
      <c r="H18" s="83"/>
      <c r="I18" s="84">
        <f t="shared" si="1"/>
        <v>1589516</v>
      </c>
      <c r="J18" s="88">
        <v>20220916</v>
      </c>
      <c r="K18" s="89" t="str">
        <f t="shared" si="2"/>
        <v>(카카오뱅크 - 김예빈)7979-41-46665</v>
      </c>
      <c r="L18" s="85"/>
      <c r="M18" s="85"/>
    </row>
    <row r="19" spans="2:13" x14ac:dyDescent="0.2">
      <c r="B19" s="88">
        <v>20220916</v>
      </c>
      <c r="C19" s="81" t="s">
        <v>106</v>
      </c>
      <c r="D19" s="87" t="s">
        <v>110</v>
      </c>
      <c r="E19" s="81" t="s">
        <v>21</v>
      </c>
      <c r="F19" s="81" t="s">
        <v>107</v>
      </c>
      <c r="G19" s="82">
        <v>10000</v>
      </c>
      <c r="H19" s="83"/>
      <c r="I19" s="84">
        <f t="shared" si="1"/>
        <v>1599516</v>
      </c>
      <c r="J19" s="88">
        <v>20220916</v>
      </c>
      <c r="K19" s="89" t="str">
        <f t="shared" si="2"/>
        <v>(카카오뱅크 - 김예빈)7979-41-46665</v>
      </c>
      <c r="L19" s="85"/>
      <c r="M19" s="85"/>
    </row>
    <row r="20" spans="2:13" x14ac:dyDescent="0.2">
      <c r="B20" s="88">
        <v>20220916</v>
      </c>
      <c r="C20" s="81" t="s">
        <v>106</v>
      </c>
      <c r="D20" s="87" t="s">
        <v>110</v>
      </c>
      <c r="E20" s="81" t="s">
        <v>21</v>
      </c>
      <c r="F20" s="81" t="s">
        <v>107</v>
      </c>
      <c r="G20" s="82">
        <v>10000</v>
      </c>
      <c r="H20" s="83"/>
      <c r="I20" s="84">
        <f t="shared" si="1"/>
        <v>1609516</v>
      </c>
      <c r="J20" s="88">
        <v>20220916</v>
      </c>
      <c r="K20" s="89" t="str">
        <f t="shared" si="2"/>
        <v>(카카오뱅크 - 김예빈)7979-41-46665</v>
      </c>
      <c r="L20" s="85"/>
      <c r="M20" s="85"/>
    </row>
    <row r="21" spans="2:13" x14ac:dyDescent="0.2">
      <c r="B21" s="88">
        <v>20220916</v>
      </c>
      <c r="C21" s="81" t="s">
        <v>106</v>
      </c>
      <c r="D21" s="87" t="s">
        <v>110</v>
      </c>
      <c r="E21" s="81" t="s">
        <v>21</v>
      </c>
      <c r="F21" s="81" t="s">
        <v>107</v>
      </c>
      <c r="G21" s="82">
        <v>10000</v>
      </c>
      <c r="H21" s="83"/>
      <c r="I21" s="84">
        <f t="shared" si="1"/>
        <v>1619516</v>
      </c>
      <c r="J21" s="88">
        <v>20220916</v>
      </c>
      <c r="K21" s="89" t="str">
        <f t="shared" si="2"/>
        <v>(카카오뱅크 - 김예빈)7979-41-46665</v>
      </c>
      <c r="L21" s="85"/>
      <c r="M21" s="85"/>
    </row>
    <row r="22" spans="2:13" x14ac:dyDescent="0.2">
      <c r="B22" s="88">
        <v>20220916</v>
      </c>
      <c r="C22" s="81" t="s">
        <v>106</v>
      </c>
      <c r="D22" s="87" t="s">
        <v>110</v>
      </c>
      <c r="E22" s="81" t="s">
        <v>21</v>
      </c>
      <c r="F22" s="81" t="s">
        <v>107</v>
      </c>
      <c r="G22" s="82">
        <v>10000</v>
      </c>
      <c r="H22" s="83"/>
      <c r="I22" s="84">
        <f t="shared" si="1"/>
        <v>1629516</v>
      </c>
      <c r="J22" s="88">
        <v>20220916</v>
      </c>
      <c r="K22" s="89" t="str">
        <f t="shared" si="2"/>
        <v>(카카오뱅크 - 김예빈)7979-41-46665</v>
      </c>
      <c r="L22" s="85"/>
      <c r="M22" s="85"/>
    </row>
    <row r="23" spans="2:13" x14ac:dyDescent="0.2">
      <c r="B23" s="88">
        <v>20220917</v>
      </c>
      <c r="C23" s="81" t="s">
        <v>106</v>
      </c>
      <c r="D23" s="87" t="s">
        <v>110</v>
      </c>
      <c r="E23" s="81" t="s">
        <v>21</v>
      </c>
      <c r="F23" s="81" t="s">
        <v>107</v>
      </c>
      <c r="G23" s="82">
        <v>10000</v>
      </c>
      <c r="H23" s="83"/>
      <c r="I23" s="84">
        <f t="shared" si="1"/>
        <v>1639516</v>
      </c>
      <c r="J23" s="88">
        <v>20220917</v>
      </c>
      <c r="K23" s="89" t="str">
        <f t="shared" si="2"/>
        <v>(카카오뱅크 - 김예빈)7979-41-46665</v>
      </c>
      <c r="L23" s="85"/>
      <c r="M23" s="85"/>
    </row>
    <row r="24" spans="2:13" x14ac:dyDescent="0.2">
      <c r="B24" s="88">
        <v>20220918</v>
      </c>
      <c r="C24" s="81" t="s">
        <v>106</v>
      </c>
      <c r="D24" s="87" t="s">
        <v>110</v>
      </c>
      <c r="E24" s="81" t="s">
        <v>21</v>
      </c>
      <c r="F24" s="81" t="s">
        <v>107</v>
      </c>
      <c r="G24" s="82">
        <v>10000</v>
      </c>
      <c r="H24" s="83"/>
      <c r="I24" s="84">
        <f t="shared" si="1"/>
        <v>1649516</v>
      </c>
      <c r="J24" s="88">
        <v>20220918</v>
      </c>
      <c r="K24" s="89" t="str">
        <f t="shared" si="2"/>
        <v>(카카오뱅크 - 김예빈)7979-41-46665</v>
      </c>
      <c r="L24" s="85"/>
      <c r="M24" s="85"/>
    </row>
    <row r="25" spans="2:13" x14ac:dyDescent="0.2">
      <c r="B25" s="88">
        <v>20220918</v>
      </c>
      <c r="C25" s="81" t="s">
        <v>106</v>
      </c>
      <c r="D25" s="87" t="s">
        <v>110</v>
      </c>
      <c r="E25" s="81" t="s">
        <v>21</v>
      </c>
      <c r="F25" s="81" t="s">
        <v>107</v>
      </c>
      <c r="G25" s="82">
        <v>10000</v>
      </c>
      <c r="H25" s="83"/>
      <c r="I25" s="84">
        <f t="shared" si="1"/>
        <v>1659516</v>
      </c>
      <c r="J25" s="88">
        <v>20220918</v>
      </c>
      <c r="K25" s="89" t="str">
        <f t="shared" si="2"/>
        <v>(카카오뱅크 - 김예빈)7979-41-46665</v>
      </c>
      <c r="L25" s="85"/>
      <c r="M25" s="85"/>
    </row>
    <row r="26" spans="2:13" x14ac:dyDescent="0.2">
      <c r="B26" s="88">
        <v>20220918</v>
      </c>
      <c r="C26" s="81" t="s">
        <v>106</v>
      </c>
      <c r="D26" s="87" t="s">
        <v>110</v>
      </c>
      <c r="E26" s="81" t="s">
        <v>21</v>
      </c>
      <c r="F26" s="81" t="s">
        <v>107</v>
      </c>
      <c r="G26" s="82">
        <v>10000</v>
      </c>
      <c r="H26" s="83"/>
      <c r="I26" s="84">
        <f t="shared" si="1"/>
        <v>1669516</v>
      </c>
      <c r="J26" s="88">
        <v>20220918</v>
      </c>
      <c r="K26" s="89" t="str">
        <f t="shared" si="2"/>
        <v>(카카오뱅크 - 김예빈)7979-41-46665</v>
      </c>
      <c r="L26" s="85"/>
      <c r="M26" s="85"/>
    </row>
    <row r="27" spans="2:13" x14ac:dyDescent="0.2">
      <c r="B27" s="88">
        <v>20220919</v>
      </c>
      <c r="C27" s="81" t="s">
        <v>106</v>
      </c>
      <c r="D27" s="87" t="s">
        <v>110</v>
      </c>
      <c r="E27" s="81" t="s">
        <v>21</v>
      </c>
      <c r="F27" s="81" t="s">
        <v>107</v>
      </c>
      <c r="G27" s="82">
        <v>50000</v>
      </c>
      <c r="H27" s="83"/>
      <c r="I27" s="84">
        <f t="shared" si="1"/>
        <v>1719516</v>
      </c>
      <c r="J27" s="88">
        <v>20220919</v>
      </c>
      <c r="K27" s="89" t="str">
        <f t="shared" si="2"/>
        <v>(카카오뱅크 - 김예빈)7979-41-46665</v>
      </c>
      <c r="L27" s="85"/>
      <c r="M27" s="85"/>
    </row>
    <row r="28" spans="2:13" x14ac:dyDescent="0.2">
      <c r="B28" s="88">
        <v>20220920</v>
      </c>
      <c r="C28" s="81" t="s">
        <v>106</v>
      </c>
      <c r="D28" s="87" t="s">
        <v>110</v>
      </c>
      <c r="E28" s="81" t="s">
        <v>21</v>
      </c>
      <c r="F28" s="81" t="s">
        <v>107</v>
      </c>
      <c r="G28" s="82">
        <v>10000</v>
      </c>
      <c r="H28" s="83"/>
      <c r="I28" s="84">
        <f t="shared" si="1"/>
        <v>1729516</v>
      </c>
      <c r="J28" s="88">
        <v>20220920</v>
      </c>
      <c r="K28" s="89" t="str">
        <f t="shared" si="2"/>
        <v>(카카오뱅크 - 김예빈)7979-41-46665</v>
      </c>
      <c r="L28" s="85"/>
      <c r="M28" s="85"/>
    </row>
    <row r="29" spans="2:13" x14ac:dyDescent="0.2">
      <c r="B29" s="88">
        <v>20220921</v>
      </c>
      <c r="C29" s="81" t="s">
        <v>106</v>
      </c>
      <c r="D29" s="87" t="s">
        <v>110</v>
      </c>
      <c r="E29" s="81" t="s">
        <v>21</v>
      </c>
      <c r="F29" s="81" t="s">
        <v>107</v>
      </c>
      <c r="G29" s="82">
        <v>10000</v>
      </c>
      <c r="H29" s="83"/>
      <c r="I29" s="84">
        <f t="shared" si="1"/>
        <v>1739516</v>
      </c>
      <c r="J29" s="88">
        <v>20220921</v>
      </c>
      <c r="K29" s="89" t="str">
        <f t="shared" si="2"/>
        <v>(카카오뱅크 - 김예빈)7979-41-46665</v>
      </c>
      <c r="L29" s="85"/>
      <c r="M29" s="85"/>
    </row>
    <row r="30" spans="2:13" x14ac:dyDescent="0.2">
      <c r="B30" s="88">
        <v>20220921</v>
      </c>
      <c r="C30" s="81" t="s">
        <v>106</v>
      </c>
      <c r="D30" s="87" t="s">
        <v>110</v>
      </c>
      <c r="E30" s="81" t="s">
        <v>21</v>
      </c>
      <c r="F30" s="81" t="s">
        <v>107</v>
      </c>
      <c r="G30" s="82">
        <v>10000</v>
      </c>
      <c r="H30" s="83"/>
      <c r="I30" s="84">
        <f t="shared" si="1"/>
        <v>1749516</v>
      </c>
      <c r="J30" s="88">
        <v>20220921</v>
      </c>
      <c r="K30" s="89" t="str">
        <f t="shared" si="2"/>
        <v>(카카오뱅크 - 김예빈)7979-41-46665</v>
      </c>
      <c r="L30" s="85"/>
      <c r="M30" s="85"/>
    </row>
    <row r="31" spans="2:13" x14ac:dyDescent="0.2">
      <c r="B31" s="88">
        <v>20220921</v>
      </c>
      <c r="C31" s="81" t="s">
        <v>106</v>
      </c>
      <c r="D31" s="87" t="s">
        <v>110</v>
      </c>
      <c r="E31" s="81" t="s">
        <v>21</v>
      </c>
      <c r="F31" s="81" t="s">
        <v>107</v>
      </c>
      <c r="G31" s="82">
        <v>10000</v>
      </c>
      <c r="H31" s="83"/>
      <c r="I31" s="84">
        <f t="shared" si="1"/>
        <v>1759516</v>
      </c>
      <c r="J31" s="88">
        <v>20220921</v>
      </c>
      <c r="K31" s="89" t="str">
        <f t="shared" si="2"/>
        <v>(카카오뱅크 - 김예빈)7979-41-46665</v>
      </c>
      <c r="L31" s="85"/>
      <c r="M31" s="85"/>
    </row>
    <row r="32" spans="2:13" x14ac:dyDescent="0.2">
      <c r="B32" s="88">
        <v>20220921</v>
      </c>
      <c r="C32" s="81" t="s">
        <v>106</v>
      </c>
      <c r="D32" s="87" t="s">
        <v>110</v>
      </c>
      <c r="E32" s="81" t="s">
        <v>21</v>
      </c>
      <c r="F32" s="81" t="s">
        <v>107</v>
      </c>
      <c r="G32" s="82">
        <v>10000</v>
      </c>
      <c r="H32" s="83"/>
      <c r="I32" s="84">
        <f t="shared" si="1"/>
        <v>1769516</v>
      </c>
      <c r="J32" s="88">
        <v>20220921</v>
      </c>
      <c r="K32" s="89" t="str">
        <f t="shared" si="2"/>
        <v>(카카오뱅크 - 김예빈)7979-41-46665</v>
      </c>
      <c r="L32" s="85"/>
      <c r="M32" s="85"/>
    </row>
    <row r="33" spans="2:13" x14ac:dyDescent="0.2">
      <c r="B33" s="88">
        <v>20220921</v>
      </c>
      <c r="C33" s="81" t="s">
        <v>106</v>
      </c>
      <c r="D33" s="87" t="s">
        <v>110</v>
      </c>
      <c r="E33" s="81" t="s">
        <v>21</v>
      </c>
      <c r="F33" s="81" t="s">
        <v>107</v>
      </c>
      <c r="G33" s="82">
        <v>10000</v>
      </c>
      <c r="H33" s="83"/>
      <c r="I33" s="84">
        <f t="shared" si="1"/>
        <v>1779516</v>
      </c>
      <c r="J33" s="88">
        <v>20220921</v>
      </c>
      <c r="K33" s="89" t="str">
        <f t="shared" si="2"/>
        <v>(카카오뱅크 - 김예빈)7979-41-46665</v>
      </c>
      <c r="L33" s="85"/>
      <c r="M33" s="85"/>
    </row>
    <row r="34" spans="2:13" x14ac:dyDescent="0.2">
      <c r="B34" s="88">
        <v>20220921</v>
      </c>
      <c r="C34" s="81" t="s">
        <v>106</v>
      </c>
      <c r="D34" s="87" t="s">
        <v>110</v>
      </c>
      <c r="E34" s="81" t="s">
        <v>21</v>
      </c>
      <c r="F34" s="81" t="s">
        <v>107</v>
      </c>
      <c r="G34" s="82">
        <v>10000</v>
      </c>
      <c r="H34" s="83"/>
      <c r="I34" s="84">
        <f t="shared" si="1"/>
        <v>1789516</v>
      </c>
      <c r="J34" s="88">
        <v>20220921</v>
      </c>
      <c r="K34" s="89" t="str">
        <f t="shared" si="2"/>
        <v>(카카오뱅크 - 김예빈)7979-41-46665</v>
      </c>
      <c r="L34" s="85"/>
      <c r="M34" s="85"/>
    </row>
    <row r="35" spans="2:13" x14ac:dyDescent="0.2">
      <c r="B35" s="88">
        <v>20220921</v>
      </c>
      <c r="C35" s="81" t="s">
        <v>106</v>
      </c>
      <c r="D35" s="87" t="s">
        <v>110</v>
      </c>
      <c r="E35" s="81" t="s">
        <v>21</v>
      </c>
      <c r="F35" s="81" t="s">
        <v>107</v>
      </c>
      <c r="G35" s="82">
        <v>10000</v>
      </c>
      <c r="H35" s="83"/>
      <c r="I35" s="84">
        <f t="shared" si="1"/>
        <v>1799516</v>
      </c>
      <c r="J35" s="88">
        <v>20220921</v>
      </c>
      <c r="K35" s="89" t="str">
        <f t="shared" si="2"/>
        <v>(카카오뱅크 - 김예빈)7979-41-46665</v>
      </c>
      <c r="L35" s="85"/>
      <c r="M35" s="85"/>
    </row>
    <row r="36" spans="2:13" x14ac:dyDescent="0.2">
      <c r="B36" s="88">
        <v>20220921</v>
      </c>
      <c r="C36" s="81" t="s">
        <v>106</v>
      </c>
      <c r="D36" s="87" t="s">
        <v>110</v>
      </c>
      <c r="E36" s="81" t="s">
        <v>21</v>
      </c>
      <c r="F36" s="81" t="s">
        <v>107</v>
      </c>
      <c r="G36" s="82">
        <v>10000</v>
      </c>
      <c r="H36" s="83"/>
      <c r="I36" s="84">
        <f t="shared" si="1"/>
        <v>1809516</v>
      </c>
      <c r="J36" s="88">
        <v>20220921</v>
      </c>
      <c r="K36" s="89" t="str">
        <f t="shared" si="2"/>
        <v>(카카오뱅크 - 김예빈)7979-41-46665</v>
      </c>
      <c r="L36" s="85"/>
      <c r="M36" s="85"/>
    </row>
    <row r="37" spans="2:13" x14ac:dyDescent="0.2">
      <c r="B37" s="88">
        <v>20220921</v>
      </c>
      <c r="C37" s="81" t="s">
        <v>106</v>
      </c>
      <c r="D37" s="87" t="s">
        <v>110</v>
      </c>
      <c r="E37" s="81" t="s">
        <v>21</v>
      </c>
      <c r="F37" s="81" t="s">
        <v>107</v>
      </c>
      <c r="G37" s="82">
        <v>10000</v>
      </c>
      <c r="H37" s="83"/>
      <c r="I37" s="84">
        <f t="shared" si="1"/>
        <v>1819516</v>
      </c>
      <c r="J37" s="88">
        <v>20220921</v>
      </c>
      <c r="K37" s="89" t="str">
        <f t="shared" si="2"/>
        <v>(카카오뱅크 - 김예빈)7979-41-46665</v>
      </c>
      <c r="L37" s="85"/>
      <c r="M37" s="85"/>
    </row>
    <row r="38" spans="2:13" ht="15" x14ac:dyDescent="0.2">
      <c r="B38" s="88">
        <v>20220921</v>
      </c>
      <c r="C38" s="81" t="s">
        <v>106</v>
      </c>
      <c r="D38" s="87" t="s">
        <v>110</v>
      </c>
      <c r="E38" s="81" t="s">
        <v>21</v>
      </c>
      <c r="F38" s="81" t="s">
        <v>107</v>
      </c>
      <c r="G38" s="82">
        <v>10000</v>
      </c>
      <c r="H38" s="83"/>
      <c r="I38" s="84">
        <f t="shared" si="1"/>
        <v>1829516</v>
      </c>
      <c r="J38" s="88">
        <v>20220921</v>
      </c>
      <c r="K38" s="89" t="str">
        <f t="shared" si="2"/>
        <v>(카카오뱅크 - 김예빈)7979-41-46665</v>
      </c>
      <c r="L38" s="85"/>
      <c r="M38" s="85"/>
    </row>
    <row r="39" spans="2:13" ht="15" x14ac:dyDescent="0.2">
      <c r="B39" s="88">
        <v>20220922</v>
      </c>
      <c r="C39" s="81" t="s">
        <v>106</v>
      </c>
      <c r="D39" s="87" t="s">
        <v>110</v>
      </c>
      <c r="E39" s="81" t="s">
        <v>21</v>
      </c>
      <c r="F39" s="81" t="s">
        <v>107</v>
      </c>
      <c r="G39" s="82">
        <v>10000</v>
      </c>
      <c r="H39" s="83"/>
      <c r="I39" s="84">
        <f t="shared" si="1"/>
        <v>1839516</v>
      </c>
      <c r="J39" s="88">
        <v>20220922</v>
      </c>
      <c r="K39" s="89" t="str">
        <f t="shared" si="2"/>
        <v>(카카오뱅크 - 김예빈)7979-41-46665</v>
      </c>
      <c r="L39" s="85"/>
      <c r="M39" s="85"/>
    </row>
    <row r="40" spans="2:13" ht="15" x14ac:dyDescent="0.2">
      <c r="B40" s="88">
        <v>20220924</v>
      </c>
      <c r="C40" s="81" t="s">
        <v>106</v>
      </c>
      <c r="D40" s="87" t="s">
        <v>13</v>
      </c>
      <c r="E40" s="81" t="s">
        <v>14</v>
      </c>
      <c r="F40" s="81" t="s">
        <v>107</v>
      </c>
      <c r="G40" s="82">
        <v>83</v>
      </c>
      <c r="H40" s="83"/>
      <c r="I40" s="84">
        <f t="shared" si="1"/>
        <v>1839599</v>
      </c>
      <c r="J40" s="90">
        <v>20220924</v>
      </c>
      <c r="K40" s="89" t="str">
        <f t="shared" si="2"/>
        <v>(카카오뱅크 - 김예빈)7979-41-46665</v>
      </c>
      <c r="L40" s="85"/>
      <c r="M40" s="85"/>
    </row>
    <row r="41" spans="2:13" ht="15" x14ac:dyDescent="0.2">
      <c r="B41" s="88">
        <v>20221013</v>
      </c>
      <c r="C41" s="81" t="s">
        <v>106</v>
      </c>
      <c r="D41" s="87" t="s">
        <v>111</v>
      </c>
      <c r="E41" s="81" t="s">
        <v>86</v>
      </c>
      <c r="F41" s="81" t="s">
        <v>112</v>
      </c>
      <c r="G41" s="83"/>
      <c r="H41" s="82">
        <v>205900</v>
      </c>
      <c r="I41" s="84">
        <f t="shared" si="1"/>
        <v>1633699</v>
      </c>
      <c r="J41" s="90">
        <v>20221013</v>
      </c>
      <c r="K41" s="89">
        <f t="shared" ref="K41:K63" si="3">IF(F41="계좌이체","(카카오뱅크 - 김예빈)7979-41-46665",)</f>
        <v>0</v>
      </c>
      <c r="L41" s="125" t="s">
        <v>126</v>
      </c>
      <c r="M41" s="85"/>
    </row>
    <row r="42" spans="2:13" ht="15" x14ac:dyDescent="0.2">
      <c r="B42" s="80">
        <v>20221016</v>
      </c>
      <c r="C42" s="81" t="s">
        <v>106</v>
      </c>
      <c r="D42" s="87" t="s">
        <v>113</v>
      </c>
      <c r="E42" s="81" t="s">
        <v>17</v>
      </c>
      <c r="F42" s="81" t="s">
        <v>107</v>
      </c>
      <c r="G42" s="82">
        <v>245000</v>
      </c>
      <c r="H42" s="83"/>
      <c r="I42" s="84">
        <f t="shared" si="1"/>
        <v>1878699</v>
      </c>
      <c r="J42" s="90">
        <v>20221016</v>
      </c>
      <c r="K42" s="89" t="str">
        <f t="shared" si="3"/>
        <v>(카카오뱅크 - 김예빈)7979-41-46665</v>
      </c>
      <c r="L42" s="85"/>
      <c r="M42" s="85"/>
    </row>
    <row r="43" spans="2:13" ht="15" x14ac:dyDescent="0.2">
      <c r="B43" s="80">
        <v>20220930</v>
      </c>
      <c r="C43" s="87" t="s">
        <v>114</v>
      </c>
      <c r="D43" s="87" t="s">
        <v>115</v>
      </c>
      <c r="E43" s="87" t="s">
        <v>60</v>
      </c>
      <c r="F43" s="81" t="s">
        <v>107</v>
      </c>
      <c r="G43" s="83"/>
      <c r="H43" s="82">
        <v>200000</v>
      </c>
      <c r="I43" s="84">
        <f t="shared" si="1"/>
        <v>1678699</v>
      </c>
      <c r="J43" s="90">
        <v>20221020</v>
      </c>
      <c r="K43" s="89" t="str">
        <f t="shared" si="3"/>
        <v>(카카오뱅크 - 김예빈)7979-41-46665</v>
      </c>
      <c r="L43" s="85"/>
      <c r="M43" s="85"/>
    </row>
    <row r="44" spans="2:13" ht="15" x14ac:dyDescent="0.2">
      <c r="B44" s="80">
        <v>20220930</v>
      </c>
      <c r="C44" s="87" t="s">
        <v>114</v>
      </c>
      <c r="D44" s="87" t="s">
        <v>26</v>
      </c>
      <c r="E44" s="87" t="s">
        <v>27</v>
      </c>
      <c r="F44" s="81" t="s">
        <v>107</v>
      </c>
      <c r="G44" s="82">
        <v>6588</v>
      </c>
      <c r="H44" s="83"/>
      <c r="I44" s="84">
        <f t="shared" si="1"/>
        <v>1685287</v>
      </c>
      <c r="J44" s="90">
        <v>20221027</v>
      </c>
      <c r="K44" s="89" t="str">
        <f t="shared" si="3"/>
        <v>(카카오뱅크 - 김예빈)7979-41-46665</v>
      </c>
      <c r="L44" s="85"/>
      <c r="M44" s="85"/>
    </row>
    <row r="45" spans="2:13" ht="15" x14ac:dyDescent="0.2">
      <c r="B45" s="80">
        <v>20221029</v>
      </c>
      <c r="C45" s="87" t="s">
        <v>106</v>
      </c>
      <c r="D45" s="87" t="s">
        <v>13</v>
      </c>
      <c r="E45" s="87" t="s">
        <v>14</v>
      </c>
      <c r="F45" s="81" t="s">
        <v>107</v>
      </c>
      <c r="G45" s="82">
        <v>125</v>
      </c>
      <c r="H45" s="83"/>
      <c r="I45" s="84">
        <f t="shared" si="1"/>
        <v>1685412</v>
      </c>
      <c r="J45" s="90">
        <v>20221029</v>
      </c>
      <c r="K45" s="89" t="str">
        <f t="shared" si="3"/>
        <v>(카카오뱅크 - 김예빈)7979-41-46665</v>
      </c>
      <c r="L45" s="89"/>
      <c r="M45" s="85"/>
    </row>
    <row r="46" spans="2:13" ht="15" x14ac:dyDescent="0.2">
      <c r="B46" s="80">
        <v>20221103</v>
      </c>
      <c r="C46" s="87" t="s">
        <v>116</v>
      </c>
      <c r="D46" s="87" t="s">
        <v>117</v>
      </c>
      <c r="E46" s="87" t="s">
        <v>73</v>
      </c>
      <c r="F46" s="81" t="s">
        <v>112</v>
      </c>
      <c r="G46" s="82"/>
      <c r="H46" s="82">
        <v>30000</v>
      </c>
      <c r="I46" s="84">
        <f t="shared" si="1"/>
        <v>1655412</v>
      </c>
      <c r="J46" s="90">
        <v>20221103</v>
      </c>
      <c r="K46" s="89">
        <f t="shared" si="3"/>
        <v>0</v>
      </c>
      <c r="L46" s="125" t="s">
        <v>126</v>
      </c>
      <c r="M46" s="85"/>
    </row>
    <row r="47" spans="2:13" ht="15" x14ac:dyDescent="0.2">
      <c r="B47" s="80">
        <v>20221110</v>
      </c>
      <c r="C47" s="87" t="s">
        <v>106</v>
      </c>
      <c r="D47" s="87" t="s">
        <v>109</v>
      </c>
      <c r="E47" s="87" t="s">
        <v>12</v>
      </c>
      <c r="F47" s="81" t="s">
        <v>107</v>
      </c>
      <c r="G47" s="82">
        <v>412</v>
      </c>
      <c r="H47" s="83"/>
      <c r="I47" s="84">
        <f t="shared" si="1"/>
        <v>1655824</v>
      </c>
      <c r="J47" s="90">
        <v>20221110</v>
      </c>
      <c r="K47" s="89" t="str">
        <f t="shared" si="3"/>
        <v>(카카오뱅크 - 김예빈)7979-41-46665</v>
      </c>
      <c r="L47" s="85"/>
      <c r="M47" s="85"/>
    </row>
    <row r="48" spans="2:13" ht="15" x14ac:dyDescent="0.2">
      <c r="B48" s="80">
        <v>20221124</v>
      </c>
      <c r="C48" s="87" t="s">
        <v>106</v>
      </c>
      <c r="D48" s="87" t="s">
        <v>111</v>
      </c>
      <c r="E48" s="87" t="s">
        <v>86</v>
      </c>
      <c r="F48" s="81" t="s">
        <v>112</v>
      </c>
      <c r="G48" s="83"/>
      <c r="H48" s="82">
        <v>205900</v>
      </c>
      <c r="I48" s="84">
        <f t="shared" si="1"/>
        <v>1449924</v>
      </c>
      <c r="J48" s="90">
        <v>20221124</v>
      </c>
      <c r="K48" s="89">
        <f t="shared" si="3"/>
        <v>0</v>
      </c>
      <c r="L48" s="125" t="s">
        <v>126</v>
      </c>
      <c r="M48" s="85"/>
    </row>
    <row r="49" spans="2:13" ht="15" x14ac:dyDescent="0.2">
      <c r="B49" s="80">
        <v>20221125</v>
      </c>
      <c r="C49" s="87" t="s">
        <v>114</v>
      </c>
      <c r="D49" s="87" t="s">
        <v>24</v>
      </c>
      <c r="E49" s="87" t="s">
        <v>65</v>
      </c>
      <c r="F49" s="81" t="s">
        <v>112</v>
      </c>
      <c r="G49" s="83"/>
      <c r="H49" s="82">
        <v>60000</v>
      </c>
      <c r="I49" s="84">
        <f t="shared" si="1"/>
        <v>1389924</v>
      </c>
      <c r="J49" s="90">
        <v>20221125</v>
      </c>
      <c r="K49" s="89">
        <f t="shared" si="3"/>
        <v>0</v>
      </c>
      <c r="L49" s="125" t="s">
        <v>126</v>
      </c>
      <c r="M49" s="85"/>
    </row>
    <row r="50" spans="2:13" ht="15" x14ac:dyDescent="0.2">
      <c r="B50" s="80">
        <v>20221125</v>
      </c>
      <c r="C50" s="87" t="s">
        <v>114</v>
      </c>
      <c r="D50" s="87" t="s">
        <v>24</v>
      </c>
      <c r="E50" s="87" t="s">
        <v>65</v>
      </c>
      <c r="F50" s="81" t="s">
        <v>112</v>
      </c>
      <c r="G50" s="83"/>
      <c r="H50" s="82">
        <v>60000</v>
      </c>
      <c r="I50" s="84">
        <f t="shared" si="1"/>
        <v>1329924</v>
      </c>
      <c r="J50" s="90">
        <v>20221125</v>
      </c>
      <c r="K50" s="89">
        <f t="shared" si="3"/>
        <v>0</v>
      </c>
      <c r="L50" s="125" t="s">
        <v>126</v>
      </c>
      <c r="M50" s="85"/>
    </row>
    <row r="51" spans="2:13" ht="15" x14ac:dyDescent="0.2">
      <c r="B51" s="80">
        <v>20221125</v>
      </c>
      <c r="C51" s="87" t="s">
        <v>114</v>
      </c>
      <c r="D51" s="87" t="s">
        <v>24</v>
      </c>
      <c r="E51" s="87" t="s">
        <v>65</v>
      </c>
      <c r="F51" s="81" t="s">
        <v>112</v>
      </c>
      <c r="G51" s="83"/>
      <c r="H51" s="82">
        <v>44500</v>
      </c>
      <c r="I51" s="84">
        <f t="shared" si="1"/>
        <v>1285424</v>
      </c>
      <c r="J51" s="90">
        <v>20221125</v>
      </c>
      <c r="K51" s="89">
        <f t="shared" si="3"/>
        <v>0</v>
      </c>
      <c r="L51" s="125" t="s">
        <v>126</v>
      </c>
      <c r="M51" s="85"/>
    </row>
    <row r="52" spans="2:13" ht="15" x14ac:dyDescent="0.2">
      <c r="B52" s="80">
        <v>20221125</v>
      </c>
      <c r="C52" s="87" t="s">
        <v>114</v>
      </c>
      <c r="D52" s="87" t="s">
        <v>24</v>
      </c>
      <c r="E52" s="87" t="s">
        <v>65</v>
      </c>
      <c r="F52" s="81" t="s">
        <v>112</v>
      </c>
      <c r="G52" s="83"/>
      <c r="H52" s="82">
        <v>69000</v>
      </c>
      <c r="I52" s="84">
        <f t="shared" si="1"/>
        <v>1216424</v>
      </c>
      <c r="J52" s="90">
        <v>20221125</v>
      </c>
      <c r="K52" s="89">
        <f t="shared" si="3"/>
        <v>0</v>
      </c>
      <c r="L52" s="125" t="s">
        <v>126</v>
      </c>
      <c r="M52" s="85"/>
    </row>
    <row r="53" spans="2:13" ht="15" x14ac:dyDescent="0.2">
      <c r="B53" s="80">
        <v>20221126</v>
      </c>
      <c r="C53" s="87" t="s">
        <v>106</v>
      </c>
      <c r="D53" s="87" t="s">
        <v>13</v>
      </c>
      <c r="E53" s="87" t="s">
        <v>14</v>
      </c>
      <c r="F53" s="81" t="s">
        <v>107</v>
      </c>
      <c r="G53" s="82">
        <v>103</v>
      </c>
      <c r="H53" s="83"/>
      <c r="I53" s="84">
        <f t="shared" si="1"/>
        <v>1216527</v>
      </c>
      <c r="J53" s="90">
        <v>20221126</v>
      </c>
      <c r="K53" s="89" t="str">
        <f t="shared" si="3"/>
        <v>(카카오뱅크 - 김예빈)7979-41-46665</v>
      </c>
      <c r="L53" s="85"/>
      <c r="M53" s="85"/>
    </row>
    <row r="54" spans="2:13" ht="15" x14ac:dyDescent="0.2">
      <c r="B54" s="91">
        <v>20221201</v>
      </c>
      <c r="C54" s="87" t="s">
        <v>106</v>
      </c>
      <c r="D54" s="87" t="s">
        <v>118</v>
      </c>
      <c r="E54" s="87" t="s">
        <v>41</v>
      </c>
      <c r="F54" s="81" t="s">
        <v>107</v>
      </c>
      <c r="G54" s="82">
        <v>8000</v>
      </c>
      <c r="H54" s="83"/>
      <c r="I54" s="84">
        <f t="shared" si="1"/>
        <v>1224527</v>
      </c>
      <c r="J54" s="90">
        <v>20221201</v>
      </c>
      <c r="K54" s="89" t="str">
        <f t="shared" si="3"/>
        <v>(카카오뱅크 - 김예빈)7979-41-46665</v>
      </c>
      <c r="L54" s="89"/>
      <c r="M54" s="85"/>
    </row>
    <row r="55" spans="2:13" ht="15" x14ac:dyDescent="0.2">
      <c r="B55" s="91">
        <v>20221201</v>
      </c>
      <c r="C55" s="87" t="s">
        <v>106</v>
      </c>
      <c r="D55" s="87" t="s">
        <v>118</v>
      </c>
      <c r="E55" s="87" t="s">
        <v>41</v>
      </c>
      <c r="F55" s="81" t="s">
        <v>107</v>
      </c>
      <c r="G55" s="82">
        <v>8000</v>
      </c>
      <c r="H55" s="83"/>
      <c r="I55" s="84">
        <f t="shared" si="1"/>
        <v>1232527</v>
      </c>
      <c r="J55" s="90">
        <v>20221201</v>
      </c>
      <c r="K55" s="89" t="str">
        <f t="shared" si="3"/>
        <v>(카카오뱅크 - 김예빈)7979-41-46665</v>
      </c>
      <c r="L55" s="85"/>
      <c r="M55" s="85"/>
    </row>
    <row r="56" spans="2:13" ht="15" x14ac:dyDescent="0.2">
      <c r="B56" s="91">
        <v>20221201</v>
      </c>
      <c r="C56" s="87" t="s">
        <v>106</v>
      </c>
      <c r="D56" s="87" t="s">
        <v>118</v>
      </c>
      <c r="E56" s="87" t="s">
        <v>41</v>
      </c>
      <c r="F56" s="81" t="s">
        <v>107</v>
      </c>
      <c r="G56" s="82">
        <v>8000</v>
      </c>
      <c r="H56" s="83"/>
      <c r="I56" s="84">
        <f t="shared" si="1"/>
        <v>1240527</v>
      </c>
      <c r="J56" s="90">
        <v>20221201</v>
      </c>
      <c r="K56" s="89" t="str">
        <f t="shared" si="3"/>
        <v>(카카오뱅크 - 김예빈)7979-41-46665</v>
      </c>
      <c r="L56" s="85"/>
      <c r="M56" s="85"/>
    </row>
    <row r="57" spans="2:13" ht="15" x14ac:dyDescent="0.2">
      <c r="B57" s="80">
        <v>20221201</v>
      </c>
      <c r="C57" s="87" t="s">
        <v>116</v>
      </c>
      <c r="D57" s="87" t="s">
        <v>119</v>
      </c>
      <c r="E57" s="87" t="s">
        <v>70</v>
      </c>
      <c r="F57" s="81" t="s">
        <v>112</v>
      </c>
      <c r="G57" s="83"/>
      <c r="H57" s="82">
        <v>28100</v>
      </c>
      <c r="I57" s="84">
        <f t="shared" si="1"/>
        <v>1212427</v>
      </c>
      <c r="J57" s="90">
        <v>20221201</v>
      </c>
      <c r="K57" s="89">
        <f t="shared" si="3"/>
        <v>0</v>
      </c>
      <c r="L57" s="125" t="s">
        <v>126</v>
      </c>
      <c r="M57" s="92" t="s">
        <v>120</v>
      </c>
    </row>
    <row r="58" spans="2:13" ht="15" x14ac:dyDescent="0.2">
      <c r="B58" s="80">
        <v>20221201</v>
      </c>
      <c r="C58" s="87" t="s">
        <v>116</v>
      </c>
      <c r="D58" s="87" t="s">
        <v>121</v>
      </c>
      <c r="E58" s="87" t="s">
        <v>70</v>
      </c>
      <c r="F58" s="81" t="s">
        <v>112</v>
      </c>
      <c r="G58" s="82">
        <v>28100</v>
      </c>
      <c r="H58" s="83"/>
      <c r="I58" s="84">
        <f t="shared" si="1"/>
        <v>1240527</v>
      </c>
      <c r="J58" s="90">
        <v>20221201</v>
      </c>
      <c r="K58" s="89">
        <f t="shared" si="3"/>
        <v>0</v>
      </c>
      <c r="L58" s="125" t="s">
        <v>126</v>
      </c>
      <c r="M58" s="92" t="s">
        <v>120</v>
      </c>
    </row>
    <row r="59" spans="2:13" ht="15" x14ac:dyDescent="0.2">
      <c r="B59" s="80">
        <v>20221201</v>
      </c>
      <c r="C59" s="87" t="s">
        <v>116</v>
      </c>
      <c r="D59" s="87" t="s">
        <v>119</v>
      </c>
      <c r="E59" s="87" t="s">
        <v>70</v>
      </c>
      <c r="F59" s="81" t="s">
        <v>112</v>
      </c>
      <c r="G59" s="83"/>
      <c r="H59" s="82">
        <v>28000</v>
      </c>
      <c r="I59" s="84">
        <f t="shared" si="1"/>
        <v>1212527</v>
      </c>
      <c r="J59" s="90">
        <v>20221201</v>
      </c>
      <c r="K59" s="89">
        <f t="shared" si="3"/>
        <v>0</v>
      </c>
      <c r="L59" s="125" t="s">
        <v>126</v>
      </c>
      <c r="M59" s="85"/>
    </row>
    <row r="60" spans="2:13" ht="15" x14ac:dyDescent="0.2">
      <c r="B60" s="80">
        <v>20221212</v>
      </c>
      <c r="C60" s="81" t="s">
        <v>106</v>
      </c>
      <c r="D60" s="87" t="s">
        <v>109</v>
      </c>
      <c r="E60" s="81" t="s">
        <v>12</v>
      </c>
      <c r="F60" s="81" t="s">
        <v>107</v>
      </c>
      <c r="G60" s="82">
        <v>939</v>
      </c>
      <c r="H60" s="83"/>
      <c r="I60" s="84">
        <f t="shared" si="1"/>
        <v>1213466</v>
      </c>
      <c r="J60" s="90">
        <v>20221212</v>
      </c>
      <c r="K60" s="89" t="str">
        <f t="shared" si="3"/>
        <v>(카카오뱅크 - 김예빈)7979-41-46665</v>
      </c>
      <c r="L60" s="89"/>
      <c r="M60" s="85"/>
    </row>
    <row r="61" spans="2:13" ht="17.25" x14ac:dyDescent="0.3">
      <c r="B61" s="93">
        <v>20221221</v>
      </c>
      <c r="C61" s="123" t="s">
        <v>123</v>
      </c>
      <c r="D61" s="124" t="s">
        <v>124</v>
      </c>
      <c r="E61" s="123" t="s">
        <v>125</v>
      </c>
      <c r="F61" s="89" t="s">
        <v>112</v>
      </c>
      <c r="G61" s="83"/>
      <c r="H61" s="83">
        <v>233100</v>
      </c>
      <c r="I61" s="84">
        <f t="shared" si="1"/>
        <v>980366</v>
      </c>
      <c r="J61" s="95">
        <v>20221221</v>
      </c>
      <c r="K61" s="89">
        <f t="shared" si="3"/>
        <v>0</v>
      </c>
      <c r="L61" s="125" t="s">
        <v>126</v>
      </c>
      <c r="M61" s="85"/>
    </row>
    <row r="62" spans="2:13" ht="17.25" x14ac:dyDescent="0.3">
      <c r="B62" s="93">
        <v>20221221</v>
      </c>
      <c r="C62" s="123" t="s">
        <v>127</v>
      </c>
      <c r="D62" s="124" t="s">
        <v>128</v>
      </c>
      <c r="E62" s="123" t="s">
        <v>129</v>
      </c>
      <c r="F62" s="89" t="s">
        <v>107</v>
      </c>
      <c r="G62" s="83">
        <v>300000</v>
      </c>
      <c r="H62" s="83"/>
      <c r="I62" s="84">
        <f t="shared" si="1"/>
        <v>1280366</v>
      </c>
      <c r="J62" s="95">
        <v>20221221</v>
      </c>
      <c r="K62" s="89" t="str">
        <f t="shared" si="3"/>
        <v>(카카오뱅크 - 김예빈)7979-41-46665</v>
      </c>
      <c r="L62" s="89"/>
      <c r="M62" s="85"/>
    </row>
    <row r="63" spans="2:13" ht="15" x14ac:dyDescent="0.2">
      <c r="B63" s="93">
        <v>20221224</v>
      </c>
      <c r="C63" s="123" t="s">
        <v>123</v>
      </c>
      <c r="D63" s="97" t="s">
        <v>13</v>
      </c>
      <c r="E63" s="89" t="s">
        <v>14</v>
      </c>
      <c r="F63" s="89" t="s">
        <v>107</v>
      </c>
      <c r="G63" s="83">
        <v>79</v>
      </c>
      <c r="H63" s="83"/>
      <c r="I63" s="84">
        <f t="shared" si="1"/>
        <v>1280445</v>
      </c>
      <c r="J63" s="93">
        <v>20221224</v>
      </c>
      <c r="K63" s="89" t="str">
        <f t="shared" si="3"/>
        <v>(카카오뱅크 - 김예빈)7979-41-46665</v>
      </c>
      <c r="L63" s="85"/>
      <c r="M63" s="85"/>
    </row>
    <row r="64" spans="2:13" ht="15" x14ac:dyDescent="0.2">
      <c r="B64" s="93"/>
      <c r="C64" s="89"/>
      <c r="D64" s="89"/>
      <c r="E64" s="89"/>
      <c r="F64" s="89"/>
      <c r="G64" s="83"/>
      <c r="H64" s="83"/>
      <c r="I64" s="84"/>
      <c r="J64" s="95"/>
      <c r="K64" s="85"/>
      <c r="L64" s="89"/>
      <c r="M64" s="85"/>
    </row>
    <row r="65" spans="2:13" ht="15" x14ac:dyDescent="0.2">
      <c r="B65" s="93"/>
      <c r="C65" s="89"/>
      <c r="D65" s="89"/>
      <c r="E65" s="89"/>
      <c r="F65" s="89"/>
      <c r="G65" s="83"/>
      <c r="H65" s="83"/>
      <c r="I65" s="84"/>
      <c r="J65" s="95"/>
      <c r="K65" s="85"/>
      <c r="L65" s="89"/>
      <c r="M65" s="85"/>
    </row>
    <row r="66" spans="2:13" ht="15" x14ac:dyDescent="0.2">
      <c r="B66" s="93"/>
      <c r="C66" s="89"/>
      <c r="D66" s="89"/>
      <c r="E66" s="89"/>
      <c r="F66" s="89"/>
      <c r="G66" s="83"/>
      <c r="H66" s="83"/>
      <c r="I66" s="94"/>
      <c r="J66" s="95"/>
      <c r="K66" s="89"/>
      <c r="L66" s="85"/>
      <c r="M66" s="85"/>
    </row>
    <row r="67" spans="2:13" ht="15" x14ac:dyDescent="0.2">
      <c r="B67" s="93"/>
      <c r="C67" s="89"/>
      <c r="D67" s="89"/>
      <c r="E67" s="89"/>
      <c r="F67" s="89"/>
      <c r="G67" s="83"/>
      <c r="H67" s="83"/>
      <c r="I67" s="94"/>
      <c r="J67" s="95"/>
      <c r="K67" s="89"/>
      <c r="L67" s="85"/>
      <c r="M67" s="85"/>
    </row>
    <row r="68" spans="2:13" ht="15" x14ac:dyDescent="0.2">
      <c r="B68" s="93"/>
      <c r="C68" s="89"/>
      <c r="D68" s="89"/>
      <c r="E68" s="89"/>
      <c r="F68" s="89"/>
      <c r="G68" s="83"/>
      <c r="H68" s="83"/>
      <c r="I68" s="94"/>
      <c r="J68" s="95"/>
      <c r="K68" s="89"/>
      <c r="L68" s="85"/>
      <c r="M68" s="85"/>
    </row>
    <row r="69" spans="2:13" ht="15" x14ac:dyDescent="0.2">
      <c r="B69" s="93"/>
      <c r="C69" s="89"/>
      <c r="D69" s="89"/>
      <c r="E69" s="89"/>
      <c r="F69" s="89"/>
      <c r="G69" s="83"/>
      <c r="H69" s="83"/>
      <c r="I69" s="94"/>
      <c r="J69" s="95"/>
      <c r="K69" s="89"/>
      <c r="L69" s="85"/>
      <c r="M69" s="85"/>
    </row>
    <row r="70" spans="2:13" ht="15" x14ac:dyDescent="0.2">
      <c r="B70" s="93"/>
      <c r="C70" s="89"/>
      <c r="D70" s="89"/>
      <c r="E70" s="89"/>
      <c r="F70" s="89"/>
      <c r="G70" s="83"/>
      <c r="H70" s="83"/>
      <c r="I70" s="94"/>
      <c r="J70" s="95"/>
      <c r="K70" s="89"/>
      <c r="L70" s="85"/>
      <c r="M70" s="85"/>
    </row>
    <row r="71" spans="2:13" ht="15" x14ac:dyDescent="0.2">
      <c r="B71" s="96"/>
      <c r="C71" s="89"/>
      <c r="D71" s="89"/>
      <c r="E71" s="89"/>
      <c r="F71" s="89"/>
      <c r="G71" s="83"/>
      <c r="H71" s="83"/>
      <c r="I71" s="94"/>
      <c r="J71" s="95"/>
      <c r="K71" s="89"/>
      <c r="L71" s="85"/>
      <c r="M71" s="85"/>
    </row>
    <row r="72" spans="2:13" ht="15" x14ac:dyDescent="0.2">
      <c r="B72" s="93"/>
      <c r="C72" s="89"/>
      <c r="D72" s="89"/>
      <c r="E72" s="89"/>
      <c r="F72" s="89"/>
      <c r="G72" s="83"/>
      <c r="H72" s="83"/>
      <c r="I72" s="94"/>
      <c r="J72" s="95"/>
      <c r="K72" s="89"/>
      <c r="L72" s="85"/>
      <c r="M72" s="85"/>
    </row>
    <row r="73" spans="2:13" ht="15" x14ac:dyDescent="0.2">
      <c r="B73" s="93"/>
      <c r="C73" s="89"/>
      <c r="D73" s="89"/>
      <c r="E73" s="89"/>
      <c r="F73" s="89"/>
      <c r="G73" s="83"/>
      <c r="H73" s="83"/>
      <c r="I73" s="94"/>
      <c r="J73" s="95"/>
      <c r="K73" s="89"/>
      <c r="L73" s="85"/>
      <c r="M73" s="85"/>
    </row>
    <row r="74" spans="2:13" ht="15" x14ac:dyDescent="0.2">
      <c r="B74" s="93"/>
      <c r="C74" s="89"/>
      <c r="D74" s="97"/>
      <c r="E74" s="89"/>
      <c r="F74" s="89"/>
      <c r="G74" s="83"/>
      <c r="H74" s="83"/>
      <c r="I74" s="94"/>
      <c r="J74" s="95"/>
      <c r="K74" s="85"/>
      <c r="L74" s="89"/>
      <c r="M74" s="85"/>
    </row>
    <row r="75" spans="2:13" ht="15" x14ac:dyDescent="0.2">
      <c r="B75" s="98"/>
      <c r="C75" s="89"/>
      <c r="D75" s="89"/>
      <c r="E75" s="89"/>
      <c r="F75" s="95"/>
      <c r="G75" s="99"/>
      <c r="H75" s="99"/>
      <c r="I75" s="94"/>
      <c r="J75" s="95"/>
      <c r="K75" s="89"/>
      <c r="L75" s="100"/>
      <c r="M75" s="100"/>
    </row>
  </sheetData>
  <mergeCells count="1">
    <mergeCell ref="B2:M2"/>
  </mergeCells>
  <phoneticPr fontId="10" type="noConversion"/>
  <dataValidations count="1">
    <dataValidation type="list" allowBlank="1" sqref="F6:F75" xr:uid="{00000000-0002-0000-0100-000000000000}">
      <formula1>"공금카드,계좌이체,현금거래,개인카드,사비집행"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예결산안</vt:lpstr>
      <vt:lpstr>통장거래내역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CHLim</dc:creator>
  <cp:lastModifiedBy>CHLim</cp:lastModifiedBy>
  <dcterms:created xsi:type="dcterms:W3CDTF">2022-12-26T11:01:41Z</dcterms:created>
  <dcterms:modified xsi:type="dcterms:W3CDTF">2022-12-26T11:01:41Z</dcterms:modified>
</cp:coreProperties>
</file>