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jeongsang/Downloads/"/>
    </mc:Choice>
  </mc:AlternateContent>
  <xr:revisionPtr revIDLastSave="0" documentId="13_ncr:1_{BC2BC801-351E-8440-916B-553F0E8B7F87}" xr6:coauthVersionLast="47" xr6:coauthVersionMax="47" xr10:uidLastSave="{00000000-0000-0000-0000-000000000000}"/>
  <bookViews>
    <workbookView xWindow="0" yWindow="500" windowWidth="51200" windowHeight="27180" xr2:uid="{00000000-000D-0000-FFFF-FFFF00000000}"/>
  </bookViews>
  <sheets>
    <sheet name="예산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MXqDsj7O7rw6q8eURQcIjQSyo/Q=="/>
    </ext>
  </extLst>
</workbook>
</file>

<file path=xl/calcChain.xml><?xml version="1.0" encoding="utf-8"?>
<calcChain xmlns="http://schemas.openxmlformats.org/spreadsheetml/2006/main">
  <c r="G85" i="1" l="1"/>
  <c r="G84" i="1"/>
  <c r="G83" i="1"/>
  <c r="G86" i="1" s="1"/>
  <c r="I73" i="1"/>
  <c r="I74" i="1" s="1"/>
  <c r="I72" i="1"/>
  <c r="J72" i="1" s="1"/>
  <c r="H72" i="1"/>
  <c r="J71" i="1"/>
  <c r="I70" i="1"/>
  <c r="J70" i="1" s="1"/>
  <c r="H70" i="1"/>
  <c r="J69" i="1"/>
  <c r="J68" i="1"/>
  <c r="I67" i="1"/>
  <c r="J67" i="1" s="1"/>
  <c r="H67" i="1"/>
  <c r="J66" i="1"/>
  <c r="J65" i="1"/>
  <c r="J64" i="1"/>
  <c r="I64" i="1"/>
  <c r="H64" i="1"/>
  <c r="J63" i="1"/>
  <c r="I62" i="1"/>
  <c r="H62" i="1"/>
  <c r="J62" i="1" s="1"/>
  <c r="J61" i="1"/>
  <c r="J60" i="1"/>
  <c r="I60" i="1"/>
  <c r="H60" i="1"/>
  <c r="J59" i="1"/>
  <c r="J58" i="1"/>
  <c r="I57" i="1"/>
  <c r="J57" i="1" s="1"/>
  <c r="H57" i="1"/>
  <c r="J56" i="1"/>
  <c r="J55" i="1"/>
  <c r="I54" i="1"/>
  <c r="H54" i="1"/>
  <c r="J54" i="1" s="1"/>
  <c r="J53" i="1"/>
  <c r="J52" i="1"/>
  <c r="J51" i="1"/>
  <c r="J50" i="1"/>
  <c r="J49" i="1"/>
  <c r="J48" i="1"/>
  <c r="I47" i="1"/>
  <c r="J47" i="1" s="1"/>
  <c r="H47" i="1"/>
  <c r="J46" i="1"/>
  <c r="J45" i="1"/>
  <c r="J44" i="1"/>
  <c r="I44" i="1"/>
  <c r="H44" i="1"/>
  <c r="J43" i="1"/>
  <c r="J42" i="1"/>
  <c r="I41" i="1"/>
  <c r="J41" i="1" s="1"/>
  <c r="H41" i="1"/>
  <c r="H73" i="1" s="1"/>
  <c r="H74" i="1" s="1"/>
  <c r="J40" i="1"/>
  <c r="J39" i="1"/>
  <c r="I39" i="1"/>
  <c r="H39" i="1"/>
  <c r="J38" i="1"/>
  <c r="J37" i="1"/>
  <c r="J36" i="1"/>
  <c r="J35" i="1"/>
  <c r="J34" i="1"/>
  <c r="I34" i="1"/>
  <c r="H34" i="1"/>
  <c r="J33" i="1"/>
  <c r="J32" i="1"/>
  <c r="J31" i="1"/>
  <c r="J30" i="1"/>
  <c r="J29" i="1"/>
  <c r="J28" i="1"/>
  <c r="J27" i="1"/>
  <c r="J26" i="1"/>
  <c r="J25" i="1"/>
  <c r="J24" i="1"/>
  <c r="J23" i="1"/>
  <c r="J22" i="1"/>
  <c r="I17" i="1"/>
  <c r="J17" i="1" s="1"/>
  <c r="H17" i="1"/>
  <c r="H18" i="1" s="1"/>
  <c r="J16" i="1"/>
  <c r="J15" i="1"/>
  <c r="J14" i="1"/>
  <c r="J13" i="1"/>
  <c r="J12" i="1"/>
  <c r="J11" i="1"/>
  <c r="J10" i="1"/>
  <c r="I9" i="1"/>
  <c r="H9" i="1"/>
  <c r="J9" i="1" s="1"/>
  <c r="J8" i="1"/>
  <c r="J7" i="1"/>
  <c r="H6" i="1"/>
  <c r="J5" i="1"/>
  <c r="I4" i="1"/>
  <c r="J4" i="1" s="1"/>
  <c r="J74" i="1" l="1"/>
  <c r="G78" i="1"/>
  <c r="I6" i="1"/>
  <c r="J73" i="1"/>
  <c r="J6" i="1" l="1"/>
  <c r="I18" i="1"/>
  <c r="J18" i="1" l="1"/>
  <c r="G77" i="1"/>
  <c r="G79" i="1" s="1"/>
</calcChain>
</file>

<file path=xl/sharedStrings.xml><?xml version="1.0" encoding="utf-8"?>
<sst xmlns="http://schemas.openxmlformats.org/spreadsheetml/2006/main" count="250" uniqueCount="154">
  <si>
    <t>수입</t>
  </si>
  <si>
    <t>기구명</t>
  </si>
  <si>
    <t>출처</t>
  </si>
  <si>
    <t>항목</t>
  </si>
  <si>
    <t>코드</t>
  </si>
  <si>
    <t>21년도 상반기 결산</t>
  </si>
  <si>
    <t>22년도 상반기 예산</t>
  </si>
  <si>
    <t>비율</t>
  </si>
  <si>
    <t>비고</t>
  </si>
  <si>
    <t>SPARCS</t>
  </si>
  <si>
    <t>본회계</t>
  </si>
  <si>
    <t>특별활동 지원금</t>
  </si>
  <si>
    <t>AA</t>
  </si>
  <si>
    <t>_x0008_홍보실 지원금</t>
  </si>
  <si>
    <t>AB</t>
  </si>
  <si>
    <t>-</t>
  </si>
  <si>
    <t>항목 신설. 뉴아라 소통게시판 개발에 대한 회식비 지원 예정</t>
  </si>
  <si>
    <t>계</t>
  </si>
  <si>
    <t>학생</t>
  </si>
  <si>
    <t>학생회비 지원금</t>
  </si>
  <si>
    <t>BA</t>
  </si>
  <si>
    <t>학생회비 이월금</t>
  </si>
  <si>
    <t>BB</t>
  </si>
  <si>
    <t>자치</t>
  </si>
  <si>
    <t>이월금</t>
  </si>
  <si>
    <t>CA</t>
  </si>
  <si>
    <t>2021년 하반기에 회계책임자 통장으로 중복 지원된 학생지원팀 지원금 644,798원 포함</t>
  </si>
  <si>
    <t>단체회비</t>
  </si>
  <si>
    <t>CB</t>
  </si>
  <si>
    <t>예금결산이자</t>
  </si>
  <si>
    <t>CC</t>
  </si>
  <si>
    <t>명예회원 기부</t>
  </si>
  <si>
    <t>CD</t>
  </si>
  <si>
    <t>ara 배너비</t>
  </si>
  <si>
    <t>CE</t>
  </si>
  <si>
    <t>학부 총학생회 홈페이지 개발</t>
  </si>
  <si>
    <t>CF</t>
  </si>
  <si>
    <t>항목 신설. 학부 총학생회 홈페이지 개발에 대한 지원금 지원 예정</t>
  </si>
  <si>
    <t>CG</t>
  </si>
  <si>
    <t>총계</t>
  </si>
  <si>
    <t>지출</t>
  </si>
  <si>
    <t>담당(담당부서 or 담당인)</t>
  </si>
  <si>
    <t>소항목</t>
  </si>
  <si>
    <t>세부항목</t>
  </si>
  <si>
    <t>정상</t>
  </si>
  <si>
    <t>프로젝트 지원비</t>
  </si>
  <si>
    <t>Zabo</t>
  </si>
  <si>
    <t>A1</t>
  </si>
  <si>
    <t>NewAra</t>
  </si>
  <si>
    <t>A2</t>
  </si>
  <si>
    <t>디자인</t>
  </si>
  <si>
    <t>A3</t>
  </si>
  <si>
    <t>OTL Plus + mobile</t>
  </si>
  <si>
    <t>A4</t>
  </si>
  <si>
    <t>Wheel</t>
  </si>
  <si>
    <t>A5</t>
  </si>
  <si>
    <t>코노</t>
  </si>
  <si>
    <t>A6</t>
  </si>
  <si>
    <t>스비서</t>
  </si>
  <si>
    <t>A7</t>
  </si>
  <si>
    <t>SSO</t>
  </si>
  <si>
    <t>A8</t>
  </si>
  <si>
    <t>Taxi</t>
  </si>
  <si>
    <t>A9</t>
  </si>
  <si>
    <t>ID CARD</t>
  </si>
  <si>
    <t>A10</t>
  </si>
  <si>
    <t>항목 신설. 동아리방 출입증 서비스 개발 및 운영 예정</t>
  </si>
  <si>
    <t>NewAra 소통 게시판</t>
  </si>
  <si>
    <t>A11</t>
  </si>
  <si>
    <t>_x0008_항목 신설. 홍보실에서 회식비를 지원할 예정</t>
  </si>
  <si>
    <t>A12</t>
  </si>
  <si>
    <r>
      <rPr>
        <sz val="10"/>
        <color rgb="FF000000"/>
        <rFont val="Roboto"/>
      </rPr>
      <t>항목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Roboto"/>
      </rPr>
      <t>신설</t>
    </r>
    <r>
      <rPr>
        <sz val="10"/>
        <color rgb="FF000000"/>
        <rFont val="Arial"/>
        <family val="2"/>
      </rPr>
      <t xml:space="preserve">. </t>
    </r>
    <r>
      <rPr>
        <sz val="10"/>
        <color rgb="FF000000"/>
        <rFont val="Roboto"/>
      </rPr>
      <t>구체적인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Roboto"/>
      </rPr>
      <t>개발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Roboto"/>
      </rPr>
      <t>범위 및 지원금은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Roboto"/>
      </rPr>
      <t>추후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Roboto"/>
      </rPr>
      <t>협의될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Roboto"/>
      </rPr>
      <t>예정</t>
    </r>
  </si>
  <si>
    <t>오픈스팍스 및 리크루팅</t>
  </si>
  <si>
    <t>리크루팅 포스터</t>
  </si>
  <si>
    <t>B1</t>
  </si>
  <si>
    <t>COVID-19 사태로 인하여 집행하지 않음.</t>
  </si>
  <si>
    <t>오픈스팍스 다과비</t>
  </si>
  <si>
    <t>B2</t>
  </si>
  <si>
    <t>세탁비</t>
  </si>
  <si>
    <t>B3</t>
  </si>
  <si>
    <t>동방 개방 후 청소를 위해 19년도 하반기 결산 수준으로 편성함.</t>
  </si>
  <si>
    <t>리크루팅팀 지원비</t>
  </si>
  <si>
    <t>B4</t>
  </si>
  <si>
    <t>대면 활동 재개를 위해 예산 재편성. COVID-19 사태 지속 시 집행하지 않음.</t>
  </si>
  <si>
    <t>신입생환영회</t>
  </si>
  <si>
    <t>C1</t>
  </si>
  <si>
    <t>해커톤</t>
  </si>
  <si>
    <t>택시비</t>
  </si>
  <si>
    <t>D1</t>
  </si>
  <si>
    <t>식비</t>
  </si>
  <si>
    <t>D2</t>
  </si>
  <si>
    <t>세미나 지원비</t>
  </si>
  <si>
    <t>신입생 세미나</t>
  </si>
  <si>
    <t>E1</t>
  </si>
  <si>
    <t>기타 세미나</t>
  </si>
  <si>
    <t>E2</t>
  </si>
  <si>
    <t>비품 구입</t>
  </si>
  <si>
    <t>사무용품</t>
  </si>
  <si>
    <t>F1</t>
  </si>
  <si>
    <t>디자인용품</t>
  </si>
  <si>
    <t>F2</t>
  </si>
  <si>
    <t>명함 제작(PM 및 임원진)</t>
  </si>
  <si>
    <t>토너구입</t>
  </si>
  <si>
    <t>F3</t>
  </si>
  <si>
    <t>_x0008_</t>
  </si>
  <si>
    <t>방역용품</t>
  </si>
  <si>
    <t>F4</t>
  </si>
  <si>
    <t>서버 장비 구입</t>
  </si>
  <si>
    <t>F5</t>
  </si>
  <si>
    <t>에어컨, 공기청정기 청소</t>
  </si>
  <si>
    <t>F6</t>
  </si>
  <si>
    <t>항목 신설</t>
  </si>
  <si>
    <t>종강총회</t>
  </si>
  <si>
    <t>다과비</t>
  </si>
  <si>
    <t>G1</t>
  </si>
  <si>
    <t>Zoom 라이선스</t>
  </si>
  <si>
    <t>G2</t>
  </si>
  <si>
    <t>항목 신설. Zoom 프로 요금제($149.99/1년, 2021년 평균 환율 1145.07원/달러, VAT 포함 가격)</t>
  </si>
  <si>
    <t>AWS</t>
  </si>
  <si>
    <t>AWS 연간결제</t>
  </si>
  <si>
    <t>H1</t>
  </si>
  <si>
    <t>산정 근거 우측 링크 참고, 월 27.5만원 수준 (2021년 평균 환율 1145.07원/달러, VAT 포함 가격).
2021년 봄과 동일한 구성으로 구매 예정.</t>
  </si>
  <si>
    <t>산정 근거 : https://calculator.aws/#/estimate?id=a194046611a6e0ecdadaf84d1b43e9bbc0a30505</t>
  </si>
  <si>
    <t>AWS 월간결제</t>
  </si>
  <si>
    <t>H2</t>
  </si>
  <si>
    <t>예비비</t>
  </si>
  <si>
    <t>_x0008_I1</t>
  </si>
  <si>
    <t>도메인 연장</t>
  </si>
  <si>
    <t>J1</t>
  </si>
  <si>
    <t>도메인 가격 상승($19.99/1도메인 * 2도메인)으로 인해 작년 결제액보다 높게 책정.</t>
  </si>
  <si>
    <t>홈커밍</t>
  </si>
  <si>
    <t>재료비</t>
  </si>
  <si>
    <t>K1</t>
  </si>
  <si>
    <t>홈커밍은 가을학기에 진행.</t>
  </si>
  <si>
    <t>_x0008_식비</t>
  </si>
  <si>
    <t>K2</t>
  </si>
  <si>
    <t>통장 교체</t>
  </si>
  <si>
    <t>회계책임자 개인 자금 환급</t>
  </si>
  <si>
    <t>L1</t>
  </si>
  <si>
    <t>통장 간 자금 이동</t>
  </si>
  <si>
    <t>L2</t>
  </si>
  <si>
    <t>중복 지원된 학생지원팀 지원금을 반환하기 위해, 21년도 하반기 회계책임자 통장으로 지원금을 먼저 송금한 뒤, 해당 통장에서 학생지원팀 당좌계좌로 다시 송금할 예정.</t>
  </si>
  <si>
    <t>_x0008_계</t>
  </si>
  <si>
    <t>특별활동 지원금 반환</t>
  </si>
  <si>
    <t>M1</t>
  </si>
  <si>
    <t>항목 신설. 2021년 하반기에 회계책임자 통장으로 중복 지원된 학생지원팀 지원금 644,798원을 반환</t>
  </si>
  <si>
    <t>합계</t>
  </si>
  <si>
    <t>전체 대항목 총계</t>
  </si>
  <si>
    <t>예산</t>
  </si>
  <si>
    <t>수익</t>
  </si>
  <si>
    <t>잔액</t>
  </si>
  <si>
    <t>출처별 예산</t>
  </si>
  <si>
    <t>VLAB GPU 서버 임대</t>
    <phoneticPr fontId="13" type="noConversion"/>
  </si>
  <si>
    <t>항목 신설. VLAB 동아리와 체결한 GPU 서버 임대 계약에 따른 GPU 서버 상반기 이용료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</si>
</sst>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4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Malgun Gothic"/>
      <family val="2"/>
      <charset val="129"/>
    </font>
    <font>
      <sz val="10"/>
      <color rgb="FFEA4335"/>
      <name val="Arial"/>
      <family val="2"/>
    </font>
    <font>
      <sz val="11"/>
      <color theme="1"/>
      <name val="Malgun Gothic"/>
      <family val="2"/>
      <charset val="129"/>
    </font>
    <font>
      <sz val="10"/>
      <color rgb="FF000000"/>
      <name val="Arial"/>
      <family val="2"/>
    </font>
    <font>
      <u/>
      <sz val="10"/>
      <color rgb="FF1155CC"/>
      <name val="Arial"/>
      <family val="2"/>
    </font>
    <font>
      <u/>
      <sz val="11"/>
      <color rgb="FF000000"/>
      <name val="Inconsolata"/>
    </font>
    <font>
      <sz val="11"/>
      <color theme="1"/>
      <name val="&quot;맑은 고딕&quot;"/>
      <family val="3"/>
      <charset val="129"/>
    </font>
    <font>
      <sz val="11"/>
      <color rgb="FF11A9CC"/>
      <name val="Inconsolata"/>
    </font>
    <font>
      <sz val="10"/>
      <color rgb="FF000000"/>
      <name val="Roboto"/>
    </font>
    <font>
      <sz val="8"/>
      <name val="Arial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right" vertical="center" wrapText="1"/>
    </xf>
    <xf numFmtId="176" fontId="1" fillId="0" borderId="5" xfId="0" applyNumberFormat="1" applyFont="1" applyBorder="1" applyAlignment="1">
      <alignment horizontal="right" vertical="center"/>
    </xf>
    <xf numFmtId="177" fontId="1" fillId="2" borderId="8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176" fontId="1" fillId="3" borderId="8" xfId="0" applyNumberFormat="1" applyFont="1" applyFill="1" applyBorder="1" applyAlignment="1">
      <alignment horizontal="right" vertical="center"/>
    </xf>
    <xf numFmtId="177" fontId="1" fillId="3" borderId="8" xfId="0" applyNumberFormat="1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/>
    <xf numFmtId="0" fontId="1" fillId="0" borderId="5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/>
    </xf>
    <xf numFmtId="176" fontId="1" fillId="4" borderId="8" xfId="0" applyNumberFormat="1" applyFont="1" applyFill="1" applyBorder="1" applyAlignment="1">
      <alignment horizontal="right" vertical="center"/>
    </xf>
    <xf numFmtId="177" fontId="1" fillId="4" borderId="8" xfId="0" applyNumberFormat="1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178" fontId="1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76" fontId="1" fillId="3" borderId="8" xfId="0" applyNumberFormat="1" applyFont="1" applyFill="1" applyBorder="1" applyAlignment="1">
      <alignment horizontal="right" vertical="center" wrapText="1"/>
    </xf>
    <xf numFmtId="0" fontId="6" fillId="3" borderId="8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1" fillId="2" borderId="8" xfId="0" applyFont="1" applyFill="1" applyBorder="1" applyAlignment="1">
      <alignment horizontal="center" vertical="center" wrapText="1"/>
    </xf>
    <xf numFmtId="176" fontId="1" fillId="2" borderId="8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1" fillId="5" borderId="8" xfId="0" applyNumberFormat="1" applyFont="1" applyFill="1" applyBorder="1" applyAlignment="1">
      <alignment horizontal="right" vertical="center"/>
    </xf>
    <xf numFmtId="177" fontId="1" fillId="5" borderId="8" xfId="0" applyNumberFormat="1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center" vertical="center"/>
    </xf>
    <xf numFmtId="0" fontId="10" fillId="5" borderId="13" xfId="0" applyFont="1" applyFill="1" applyBorder="1"/>
    <xf numFmtId="0" fontId="2" fillId="6" borderId="14" xfId="0" applyFont="1" applyFill="1" applyBorder="1" applyAlignment="1">
      <alignment horizontal="center" wrapText="1"/>
    </xf>
    <xf numFmtId="0" fontId="2" fillId="7" borderId="15" xfId="0" applyFont="1" applyFill="1" applyBorder="1" applyAlignment="1">
      <alignment horizontal="center" wrapText="1"/>
    </xf>
    <xf numFmtId="178" fontId="1" fillId="0" borderId="16" xfId="0" applyNumberFormat="1" applyFont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178" fontId="2" fillId="8" borderId="18" xfId="0" applyNumberFormat="1" applyFont="1" applyFill="1" applyBorder="1" applyAlignment="1">
      <alignment horizontal="center" wrapText="1"/>
    </xf>
    <xf numFmtId="0" fontId="11" fillId="2" borderId="19" xfId="0" applyFont="1" applyFill="1" applyBorder="1"/>
    <xf numFmtId="0" fontId="10" fillId="0" borderId="0" xfId="0" applyFont="1"/>
    <xf numFmtId="0" fontId="2" fillId="6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178" fontId="2" fillId="8" borderId="18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3" fillId="0" borderId="7" xfId="0" applyFont="1" applyBorder="1"/>
    <xf numFmtId="0" fontId="3" fillId="0" borderId="5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1" fillId="0" borderId="7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0" xfId="0" applyFont="1" applyBorder="1"/>
    <xf numFmtId="0" fontId="2" fillId="5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4" xfId="0" applyFont="1" applyBorder="1"/>
    <xf numFmtId="0" fontId="2" fillId="0" borderId="6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alculator.aw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1:N1009"/>
  <sheetViews>
    <sheetView tabSelected="1" workbookViewId="0">
      <selection activeCell="J27" sqref="J27"/>
    </sheetView>
  </sheetViews>
  <sheetFormatPr baseColWidth="10" defaultColWidth="12.6640625" defaultRowHeight="15" customHeight="1"/>
  <cols>
    <col min="1" max="5" width="14.33203125" customWidth="1"/>
    <col min="6" max="6" width="34.6640625" customWidth="1"/>
    <col min="7" max="10" width="14.33203125" customWidth="1"/>
    <col min="11" max="11" width="83.83203125" customWidth="1"/>
    <col min="12" max="26" width="14.33203125" customWidth="1"/>
  </cols>
  <sheetData>
    <row r="1" spans="4:13" ht="15.75" customHeight="1">
      <c r="I1" s="1"/>
      <c r="K1" s="2"/>
    </row>
    <row r="2" spans="4:13" ht="15.75" customHeight="1">
      <c r="D2" s="65" t="s">
        <v>0</v>
      </c>
      <c r="E2" s="57"/>
      <c r="F2" s="57"/>
      <c r="G2" s="57"/>
      <c r="H2" s="57"/>
      <c r="I2" s="57"/>
      <c r="J2" s="57"/>
      <c r="K2" s="58"/>
    </row>
    <row r="3" spans="4:13" ht="24.75" customHeight="1">
      <c r="D3" s="3" t="s">
        <v>1</v>
      </c>
      <c r="E3" s="4" t="s">
        <v>2</v>
      </c>
      <c r="F3" s="4" t="s">
        <v>3</v>
      </c>
      <c r="G3" s="4" t="s">
        <v>4</v>
      </c>
      <c r="H3" s="5" t="s">
        <v>5</v>
      </c>
      <c r="I3" s="5" t="s">
        <v>6</v>
      </c>
      <c r="J3" s="4" t="s">
        <v>7</v>
      </c>
      <c r="K3" s="6" t="s">
        <v>8</v>
      </c>
    </row>
    <row r="4" spans="4:13" ht="15.75" customHeight="1">
      <c r="D4" s="69" t="s">
        <v>9</v>
      </c>
      <c r="E4" s="59" t="s">
        <v>10</v>
      </c>
      <c r="F4" s="7" t="s">
        <v>11</v>
      </c>
      <c r="G4" s="7" t="s">
        <v>12</v>
      </c>
      <c r="H4" s="8">
        <v>8591629</v>
      </c>
      <c r="I4" s="9">
        <f>SUMIF(E22:E73, "=본회계", I22:I73)</f>
        <v>8775000</v>
      </c>
      <c r="J4" s="10">
        <f t="shared" ref="J4:J18" si="0">IFERROR(I4/H4,"-%")</f>
        <v>1.0213429839673012</v>
      </c>
      <c r="K4" s="11"/>
    </row>
    <row r="5" spans="4:13" ht="15.75" customHeight="1">
      <c r="D5" s="67"/>
      <c r="E5" s="54"/>
      <c r="F5" s="7" t="s">
        <v>13</v>
      </c>
      <c r="G5" s="7" t="s">
        <v>14</v>
      </c>
      <c r="H5" s="8" t="s">
        <v>15</v>
      </c>
      <c r="I5" s="9">
        <v>0</v>
      </c>
      <c r="J5" s="10" t="str">
        <f t="shared" si="0"/>
        <v>-%</v>
      </c>
      <c r="K5" s="11" t="s">
        <v>16</v>
      </c>
    </row>
    <row r="6" spans="4:13" ht="15.75" customHeight="1">
      <c r="D6" s="67"/>
      <c r="E6" s="55"/>
      <c r="F6" s="60" t="s">
        <v>17</v>
      </c>
      <c r="G6" s="62"/>
      <c r="H6" s="12">
        <f t="shared" ref="H6:I6" si="1">SUM(H4)</f>
        <v>8591629</v>
      </c>
      <c r="I6" s="12">
        <f t="shared" si="1"/>
        <v>8775000</v>
      </c>
      <c r="J6" s="13">
        <f t="shared" si="0"/>
        <v>1.0213429839673012</v>
      </c>
      <c r="K6" s="14"/>
    </row>
    <row r="7" spans="4:13" ht="15.75" customHeight="1">
      <c r="D7" s="67"/>
      <c r="E7" s="59" t="s">
        <v>18</v>
      </c>
      <c r="F7" s="7" t="s">
        <v>19</v>
      </c>
      <c r="G7" s="15" t="s">
        <v>20</v>
      </c>
      <c r="H7" s="8">
        <v>870000</v>
      </c>
      <c r="I7" s="8">
        <v>0</v>
      </c>
      <c r="J7" s="10">
        <f t="shared" si="0"/>
        <v>0</v>
      </c>
      <c r="K7" s="15"/>
    </row>
    <row r="8" spans="4:13" ht="15.75" customHeight="1">
      <c r="D8" s="67"/>
      <c r="E8" s="54"/>
      <c r="F8" s="7" t="s">
        <v>21</v>
      </c>
      <c r="G8" s="15" t="s">
        <v>22</v>
      </c>
      <c r="H8" s="9">
        <v>0</v>
      </c>
      <c r="I8" s="8">
        <v>0</v>
      </c>
      <c r="J8" s="10" t="str">
        <f t="shared" si="0"/>
        <v>-%</v>
      </c>
      <c r="K8" s="15"/>
    </row>
    <row r="9" spans="4:13" ht="15.75" customHeight="1">
      <c r="D9" s="67"/>
      <c r="E9" s="55"/>
      <c r="F9" s="60" t="s">
        <v>17</v>
      </c>
      <c r="G9" s="62"/>
      <c r="H9" s="12">
        <f t="shared" ref="H9:I9" si="2">SUM(H7:H8)</f>
        <v>870000</v>
      </c>
      <c r="I9" s="12">
        <f t="shared" si="2"/>
        <v>0</v>
      </c>
      <c r="J9" s="13">
        <f t="shared" si="0"/>
        <v>0</v>
      </c>
      <c r="K9" s="14"/>
    </row>
    <row r="10" spans="4:13" ht="15.75" customHeight="1">
      <c r="D10" s="67"/>
      <c r="E10" s="59" t="s">
        <v>23</v>
      </c>
      <c r="F10" s="7" t="s">
        <v>24</v>
      </c>
      <c r="G10" s="7" t="s">
        <v>25</v>
      </c>
      <c r="H10" s="8">
        <v>260677</v>
      </c>
      <c r="I10" s="8">
        <v>1289798</v>
      </c>
      <c r="J10" s="10">
        <f t="shared" si="0"/>
        <v>4.9478780252956724</v>
      </c>
      <c r="K10" s="15" t="s">
        <v>26</v>
      </c>
    </row>
    <row r="11" spans="4:13" ht="15.75" customHeight="1">
      <c r="D11" s="67"/>
      <c r="E11" s="54"/>
      <c r="F11" s="7" t="s">
        <v>27</v>
      </c>
      <c r="G11" s="7" t="s">
        <v>28</v>
      </c>
      <c r="H11" s="9">
        <v>0</v>
      </c>
      <c r="I11" s="8">
        <v>675000</v>
      </c>
      <c r="J11" s="10" t="str">
        <f t="shared" si="0"/>
        <v>-%</v>
      </c>
      <c r="K11" s="11"/>
    </row>
    <row r="12" spans="4:13" ht="15.75" customHeight="1">
      <c r="D12" s="67"/>
      <c r="E12" s="54"/>
      <c r="F12" s="7" t="s">
        <v>29</v>
      </c>
      <c r="G12" s="7" t="s">
        <v>30</v>
      </c>
      <c r="H12" s="9">
        <v>251</v>
      </c>
      <c r="I12" s="8">
        <v>500</v>
      </c>
      <c r="J12" s="10">
        <f t="shared" si="0"/>
        <v>1.9920318725099602</v>
      </c>
      <c r="K12" s="15"/>
      <c r="M12" s="16"/>
    </row>
    <row r="13" spans="4:13" ht="15.75" customHeight="1">
      <c r="D13" s="67"/>
      <c r="E13" s="54"/>
      <c r="F13" s="7" t="s">
        <v>31</v>
      </c>
      <c r="G13" s="7" t="s">
        <v>32</v>
      </c>
      <c r="H13" s="9">
        <v>0</v>
      </c>
      <c r="I13" s="8">
        <v>0</v>
      </c>
      <c r="J13" s="10" t="str">
        <f t="shared" si="0"/>
        <v>-%</v>
      </c>
      <c r="K13" s="11"/>
    </row>
    <row r="14" spans="4:13" ht="15.75" customHeight="1">
      <c r="D14" s="67"/>
      <c r="E14" s="54"/>
      <c r="F14" s="7" t="s">
        <v>33</v>
      </c>
      <c r="G14" s="7" t="s">
        <v>34</v>
      </c>
      <c r="H14" s="9">
        <v>0</v>
      </c>
      <c r="I14" s="8">
        <v>0</v>
      </c>
      <c r="J14" s="10" t="str">
        <f t="shared" si="0"/>
        <v>-%</v>
      </c>
      <c r="K14" s="15"/>
    </row>
    <row r="15" spans="4:13" ht="15.75" customHeight="1">
      <c r="D15" s="67"/>
      <c r="E15" s="54"/>
      <c r="F15" s="7" t="s">
        <v>35</v>
      </c>
      <c r="G15" s="7" t="s">
        <v>36</v>
      </c>
      <c r="H15" s="9" t="s">
        <v>15</v>
      </c>
      <c r="I15" s="8">
        <v>0</v>
      </c>
      <c r="J15" s="10" t="str">
        <f t="shared" si="0"/>
        <v>-%</v>
      </c>
      <c r="K15" s="15" t="s">
        <v>37</v>
      </c>
    </row>
    <row r="16" spans="4:13" ht="15.75" customHeight="1">
      <c r="D16" s="67"/>
      <c r="E16" s="54"/>
      <c r="F16" s="17" t="s">
        <v>152</v>
      </c>
      <c r="G16" s="17" t="s">
        <v>38</v>
      </c>
      <c r="H16" s="18" t="s">
        <v>15</v>
      </c>
      <c r="I16" s="19">
        <v>300000</v>
      </c>
      <c r="J16" s="10" t="str">
        <f t="shared" si="0"/>
        <v>-%</v>
      </c>
      <c r="K16" s="20" t="s">
        <v>153</v>
      </c>
    </row>
    <row r="17" spans="2:13" ht="15.75" customHeight="1">
      <c r="D17" s="67"/>
      <c r="E17" s="55"/>
      <c r="F17" s="60" t="s">
        <v>17</v>
      </c>
      <c r="G17" s="62"/>
      <c r="H17" s="12">
        <f t="shared" ref="H17:I17" si="3">SUM(H10:H16)</f>
        <v>260928</v>
      </c>
      <c r="I17" s="12">
        <f t="shared" si="3"/>
        <v>2265298</v>
      </c>
      <c r="J17" s="13">
        <f t="shared" si="0"/>
        <v>8.6816976330635267</v>
      </c>
      <c r="K17" s="14"/>
    </row>
    <row r="18" spans="2:13" ht="15.75" customHeight="1">
      <c r="D18" s="68"/>
      <c r="E18" s="64" t="s">
        <v>39</v>
      </c>
      <c r="F18" s="61"/>
      <c r="G18" s="62"/>
      <c r="H18" s="21">
        <f>SUM(H17,H9, H6)</f>
        <v>9722557</v>
      </c>
      <c r="I18" s="21">
        <f>SUM(I6,I9,I17)</f>
        <v>11040298</v>
      </c>
      <c r="J18" s="22">
        <f t="shared" si="0"/>
        <v>1.1355344072552107</v>
      </c>
      <c r="K18" s="23"/>
    </row>
    <row r="19" spans="2:13" ht="15.75" customHeight="1">
      <c r="I19" s="1"/>
      <c r="K19" s="2"/>
    </row>
    <row r="20" spans="2:13" ht="15.75" customHeight="1">
      <c r="B20" s="65" t="s">
        <v>40</v>
      </c>
      <c r="C20" s="57"/>
      <c r="D20" s="57"/>
      <c r="E20" s="57"/>
      <c r="F20" s="57"/>
      <c r="G20" s="57"/>
      <c r="H20" s="57"/>
      <c r="I20" s="57"/>
      <c r="J20" s="57"/>
      <c r="K20" s="58"/>
      <c r="L20" s="24"/>
      <c r="M20" s="24"/>
    </row>
    <row r="21" spans="2:13" ht="24.75" customHeight="1">
      <c r="B21" s="3" t="s">
        <v>1</v>
      </c>
      <c r="C21" s="4" t="s">
        <v>41</v>
      </c>
      <c r="D21" s="4" t="s">
        <v>42</v>
      </c>
      <c r="E21" s="4" t="s">
        <v>2</v>
      </c>
      <c r="F21" s="4" t="s">
        <v>43</v>
      </c>
      <c r="G21" s="4" t="s">
        <v>4</v>
      </c>
      <c r="H21" s="5" t="s">
        <v>5</v>
      </c>
      <c r="I21" s="5" t="s">
        <v>6</v>
      </c>
      <c r="J21" s="5" t="s">
        <v>7</v>
      </c>
      <c r="K21" s="6" t="s">
        <v>8</v>
      </c>
    </row>
    <row r="22" spans="2:13" ht="15.75" customHeight="1">
      <c r="B22" s="66" t="s">
        <v>9</v>
      </c>
      <c r="C22" s="59" t="s">
        <v>44</v>
      </c>
      <c r="D22" s="59" t="s">
        <v>45</v>
      </c>
      <c r="E22" s="7" t="s">
        <v>10</v>
      </c>
      <c r="F22" s="7" t="s">
        <v>46</v>
      </c>
      <c r="G22" s="7" t="s">
        <v>47</v>
      </c>
      <c r="H22" s="25">
        <v>0</v>
      </c>
      <c r="I22" s="8" t="s">
        <v>15</v>
      </c>
      <c r="J22" s="10" t="str">
        <f t="shared" ref="J22:J72" si="4">IFERROR(I22/H22,"-%")</f>
        <v>-%</v>
      </c>
      <c r="K22" s="26"/>
    </row>
    <row r="23" spans="2:13" ht="15.75" customHeight="1">
      <c r="B23" s="67"/>
      <c r="C23" s="54"/>
      <c r="D23" s="54"/>
      <c r="E23" s="7" t="s">
        <v>10</v>
      </c>
      <c r="F23" s="7" t="s">
        <v>48</v>
      </c>
      <c r="G23" s="27" t="s">
        <v>49</v>
      </c>
      <c r="H23" s="9">
        <v>73300</v>
      </c>
      <c r="I23" s="8">
        <v>160000</v>
      </c>
      <c r="J23" s="10">
        <f t="shared" si="4"/>
        <v>2.1828103683492497</v>
      </c>
      <c r="K23" s="26"/>
    </row>
    <row r="24" spans="2:13" ht="15.75" customHeight="1">
      <c r="B24" s="67"/>
      <c r="C24" s="54"/>
      <c r="D24" s="54"/>
      <c r="E24" s="7" t="s">
        <v>10</v>
      </c>
      <c r="F24" s="7" t="s">
        <v>50</v>
      </c>
      <c r="G24" s="27" t="s">
        <v>51</v>
      </c>
      <c r="H24" s="9">
        <v>40000</v>
      </c>
      <c r="I24" s="8">
        <v>40000</v>
      </c>
      <c r="J24" s="10">
        <f t="shared" si="4"/>
        <v>1</v>
      </c>
      <c r="K24" s="26"/>
    </row>
    <row r="25" spans="2:13" ht="15.75" customHeight="1">
      <c r="B25" s="67"/>
      <c r="C25" s="54"/>
      <c r="D25" s="54"/>
      <c r="E25" s="7" t="s">
        <v>10</v>
      </c>
      <c r="F25" s="7" t="s">
        <v>52</v>
      </c>
      <c r="G25" s="27" t="s">
        <v>53</v>
      </c>
      <c r="H25" s="9">
        <v>0</v>
      </c>
      <c r="I25" s="8">
        <v>160000</v>
      </c>
      <c r="J25" s="10" t="str">
        <f t="shared" si="4"/>
        <v>-%</v>
      </c>
      <c r="K25" s="26"/>
    </row>
    <row r="26" spans="2:13" ht="15.75" customHeight="1">
      <c r="B26" s="67"/>
      <c r="C26" s="54"/>
      <c r="D26" s="54"/>
      <c r="E26" s="7" t="s">
        <v>10</v>
      </c>
      <c r="F26" s="7" t="s">
        <v>54</v>
      </c>
      <c r="G26" s="27" t="s">
        <v>55</v>
      </c>
      <c r="H26" s="9">
        <v>0</v>
      </c>
      <c r="I26" s="8">
        <v>40000</v>
      </c>
      <c r="J26" s="10" t="str">
        <f t="shared" si="4"/>
        <v>-%</v>
      </c>
      <c r="K26" s="26"/>
    </row>
    <row r="27" spans="2:13" ht="15.75" customHeight="1">
      <c r="B27" s="67"/>
      <c r="C27" s="54"/>
      <c r="D27" s="54"/>
      <c r="E27" s="7" t="s">
        <v>10</v>
      </c>
      <c r="F27" s="7" t="s">
        <v>56</v>
      </c>
      <c r="G27" s="7" t="s">
        <v>57</v>
      </c>
      <c r="H27" s="9">
        <v>0</v>
      </c>
      <c r="I27" s="8" t="s">
        <v>15</v>
      </c>
      <c r="J27" s="10" t="str">
        <f t="shared" si="4"/>
        <v>-%</v>
      </c>
      <c r="K27" s="11"/>
    </row>
    <row r="28" spans="2:13" ht="15.75" customHeight="1">
      <c r="B28" s="67"/>
      <c r="C28" s="54"/>
      <c r="D28" s="54"/>
      <c r="E28" s="7" t="s">
        <v>10</v>
      </c>
      <c r="F28" s="7" t="s">
        <v>58</v>
      </c>
      <c r="G28" s="7" t="s">
        <v>59</v>
      </c>
      <c r="H28" s="9">
        <v>156300</v>
      </c>
      <c r="I28" s="8">
        <v>40000</v>
      </c>
      <c r="J28" s="10">
        <f t="shared" si="4"/>
        <v>0.25591810620601407</v>
      </c>
      <c r="K28" s="26"/>
    </row>
    <row r="29" spans="2:13" ht="15.75" customHeight="1">
      <c r="B29" s="67"/>
      <c r="C29" s="54"/>
      <c r="D29" s="54"/>
      <c r="E29" s="7" t="s">
        <v>10</v>
      </c>
      <c r="F29" s="7" t="s">
        <v>60</v>
      </c>
      <c r="G29" s="7" t="s">
        <v>61</v>
      </c>
      <c r="H29" s="9">
        <v>0</v>
      </c>
      <c r="I29" s="8">
        <v>20000</v>
      </c>
      <c r="J29" s="10" t="str">
        <f t="shared" si="4"/>
        <v>-%</v>
      </c>
      <c r="K29" s="26"/>
    </row>
    <row r="30" spans="2:13" ht="15.75" customHeight="1">
      <c r="B30" s="67"/>
      <c r="C30" s="54"/>
      <c r="D30" s="54"/>
      <c r="E30" s="7" t="s">
        <v>10</v>
      </c>
      <c r="F30" s="7" t="s">
        <v>62</v>
      </c>
      <c r="G30" s="7" t="s">
        <v>63</v>
      </c>
      <c r="H30" s="9">
        <v>78100</v>
      </c>
      <c r="I30" s="8">
        <v>100000</v>
      </c>
      <c r="J30" s="10">
        <f t="shared" si="4"/>
        <v>1.2804097311139564</v>
      </c>
      <c r="K30" s="26"/>
    </row>
    <row r="31" spans="2:13" ht="15.75" customHeight="1">
      <c r="B31" s="67"/>
      <c r="C31" s="54"/>
      <c r="D31" s="54"/>
      <c r="E31" s="7" t="s">
        <v>10</v>
      </c>
      <c r="F31" s="7" t="s">
        <v>64</v>
      </c>
      <c r="G31" s="7" t="s">
        <v>65</v>
      </c>
      <c r="H31" s="9" t="s">
        <v>15</v>
      </c>
      <c r="I31" s="8">
        <v>850000</v>
      </c>
      <c r="J31" s="10" t="str">
        <f t="shared" si="4"/>
        <v>-%</v>
      </c>
      <c r="K31" s="11" t="s">
        <v>66</v>
      </c>
    </row>
    <row r="32" spans="2:13" ht="15.75" customHeight="1">
      <c r="B32" s="67"/>
      <c r="C32" s="54"/>
      <c r="D32" s="54"/>
      <c r="E32" s="7" t="s">
        <v>10</v>
      </c>
      <c r="F32" s="7" t="s">
        <v>67</v>
      </c>
      <c r="G32" s="7" t="s">
        <v>68</v>
      </c>
      <c r="H32" s="9" t="s">
        <v>15</v>
      </c>
      <c r="I32" s="8">
        <v>0</v>
      </c>
      <c r="J32" s="10" t="str">
        <f t="shared" si="4"/>
        <v>-%</v>
      </c>
      <c r="K32" s="11" t="s">
        <v>69</v>
      </c>
    </row>
    <row r="33" spans="2:11" ht="15.75" customHeight="1">
      <c r="B33" s="67"/>
      <c r="C33" s="54"/>
      <c r="D33" s="54"/>
      <c r="E33" s="7" t="s">
        <v>23</v>
      </c>
      <c r="F33" s="7" t="s">
        <v>35</v>
      </c>
      <c r="G33" s="7" t="s">
        <v>70</v>
      </c>
      <c r="H33" s="9" t="s">
        <v>15</v>
      </c>
      <c r="I33" s="8">
        <v>0</v>
      </c>
      <c r="J33" s="10" t="str">
        <f t="shared" si="4"/>
        <v>-%</v>
      </c>
      <c r="K33" s="28" t="s">
        <v>71</v>
      </c>
    </row>
    <row r="34" spans="2:11" ht="15.75" customHeight="1">
      <c r="B34" s="67"/>
      <c r="C34" s="54"/>
      <c r="D34" s="55"/>
      <c r="E34" s="60" t="s">
        <v>17</v>
      </c>
      <c r="F34" s="61"/>
      <c r="G34" s="62"/>
      <c r="H34" s="12">
        <f t="shared" ref="H34:I34" si="5">SUM(H22:H33)</f>
        <v>347700</v>
      </c>
      <c r="I34" s="12">
        <f t="shared" si="5"/>
        <v>1410000</v>
      </c>
      <c r="J34" s="13">
        <f t="shared" si="4"/>
        <v>4.0552200172562554</v>
      </c>
      <c r="K34" s="14"/>
    </row>
    <row r="35" spans="2:11" ht="15.75" customHeight="1">
      <c r="B35" s="67"/>
      <c r="C35" s="54"/>
      <c r="D35" s="59" t="s">
        <v>72</v>
      </c>
      <c r="E35" s="7" t="s">
        <v>10</v>
      </c>
      <c r="F35" s="7" t="s">
        <v>73</v>
      </c>
      <c r="G35" s="7" t="s">
        <v>74</v>
      </c>
      <c r="H35" s="9">
        <v>0</v>
      </c>
      <c r="I35" s="9" t="s">
        <v>15</v>
      </c>
      <c r="J35" s="10" t="str">
        <f t="shared" si="4"/>
        <v>-%</v>
      </c>
      <c r="K35" s="11" t="s">
        <v>75</v>
      </c>
    </row>
    <row r="36" spans="2:11" ht="15.75" customHeight="1">
      <c r="B36" s="67"/>
      <c r="C36" s="54"/>
      <c r="D36" s="54"/>
      <c r="E36" s="7" t="s">
        <v>10</v>
      </c>
      <c r="F36" s="7" t="s">
        <v>76</v>
      </c>
      <c r="G36" s="7" t="s">
        <v>77</v>
      </c>
      <c r="H36" s="9">
        <v>0</v>
      </c>
      <c r="I36" s="9" t="s">
        <v>15</v>
      </c>
      <c r="J36" s="10" t="str">
        <f t="shared" si="4"/>
        <v>-%</v>
      </c>
      <c r="K36" s="11" t="s">
        <v>75</v>
      </c>
    </row>
    <row r="37" spans="2:11" ht="15.75" customHeight="1">
      <c r="B37" s="67"/>
      <c r="C37" s="54"/>
      <c r="D37" s="54"/>
      <c r="E37" s="7" t="s">
        <v>23</v>
      </c>
      <c r="F37" s="7" t="s">
        <v>78</v>
      </c>
      <c r="G37" s="7" t="s">
        <v>79</v>
      </c>
      <c r="H37" s="9">
        <v>0</v>
      </c>
      <c r="I37" s="9">
        <v>60000</v>
      </c>
      <c r="J37" s="10" t="str">
        <f t="shared" si="4"/>
        <v>-%</v>
      </c>
      <c r="K37" s="11" t="s">
        <v>80</v>
      </c>
    </row>
    <row r="38" spans="2:11" ht="15.75" customHeight="1">
      <c r="B38" s="67"/>
      <c r="C38" s="54"/>
      <c r="D38" s="54"/>
      <c r="E38" s="7" t="s">
        <v>23</v>
      </c>
      <c r="F38" s="7" t="s">
        <v>81</v>
      </c>
      <c r="G38" s="7" t="s">
        <v>82</v>
      </c>
      <c r="H38" s="9">
        <v>0</v>
      </c>
      <c r="I38" s="8">
        <v>125000</v>
      </c>
      <c r="J38" s="10" t="str">
        <f t="shared" si="4"/>
        <v>-%</v>
      </c>
      <c r="K38" s="11" t="s">
        <v>83</v>
      </c>
    </row>
    <row r="39" spans="2:11" ht="15.75" customHeight="1">
      <c r="B39" s="67"/>
      <c r="C39" s="54"/>
      <c r="D39" s="55"/>
      <c r="E39" s="60" t="s">
        <v>17</v>
      </c>
      <c r="F39" s="61"/>
      <c r="G39" s="62"/>
      <c r="H39" s="29">
        <f t="shared" ref="H39:I39" si="6">SUM(H35:H38)</f>
        <v>0</v>
      </c>
      <c r="I39" s="29">
        <f t="shared" si="6"/>
        <v>185000</v>
      </c>
      <c r="J39" s="13" t="str">
        <f t="shared" si="4"/>
        <v>-%</v>
      </c>
      <c r="K39" s="30"/>
    </row>
    <row r="40" spans="2:11" ht="15.75" customHeight="1">
      <c r="B40" s="67"/>
      <c r="C40" s="54"/>
      <c r="D40" s="53" t="s">
        <v>84</v>
      </c>
      <c r="E40" s="7" t="s">
        <v>23</v>
      </c>
      <c r="F40" s="7" t="s">
        <v>84</v>
      </c>
      <c r="G40" s="7" t="s">
        <v>85</v>
      </c>
      <c r="H40" s="9">
        <v>0</v>
      </c>
      <c r="I40" s="8">
        <v>400000</v>
      </c>
      <c r="J40" s="10" t="str">
        <f t="shared" si="4"/>
        <v>-%</v>
      </c>
      <c r="K40" s="11" t="s">
        <v>83</v>
      </c>
    </row>
    <row r="41" spans="2:11" ht="15.75" customHeight="1">
      <c r="B41" s="67"/>
      <c r="C41" s="54"/>
      <c r="D41" s="55"/>
      <c r="E41" s="60" t="s">
        <v>17</v>
      </c>
      <c r="F41" s="61"/>
      <c r="G41" s="62"/>
      <c r="H41" s="12">
        <f t="shared" ref="H41:I41" si="7">SUM(H40)</f>
        <v>0</v>
      </c>
      <c r="I41" s="12">
        <f t="shared" si="7"/>
        <v>400000</v>
      </c>
      <c r="J41" s="13" t="str">
        <f t="shared" si="4"/>
        <v>-%</v>
      </c>
      <c r="K41" s="30"/>
    </row>
    <row r="42" spans="2:11" ht="15.75" customHeight="1">
      <c r="B42" s="67"/>
      <c r="C42" s="54"/>
      <c r="D42" s="53" t="s">
        <v>86</v>
      </c>
      <c r="E42" s="7" t="s">
        <v>18</v>
      </c>
      <c r="F42" s="7" t="s">
        <v>87</v>
      </c>
      <c r="G42" s="7" t="s">
        <v>88</v>
      </c>
      <c r="H42" s="9">
        <v>0</v>
      </c>
      <c r="I42" s="8" t="s">
        <v>15</v>
      </c>
      <c r="J42" s="10" t="str">
        <f t="shared" si="4"/>
        <v>-%</v>
      </c>
      <c r="K42" s="11" t="s">
        <v>75</v>
      </c>
    </row>
    <row r="43" spans="2:11" ht="15.75" customHeight="1">
      <c r="B43" s="67"/>
      <c r="C43" s="54"/>
      <c r="D43" s="54"/>
      <c r="E43" s="7" t="s">
        <v>18</v>
      </c>
      <c r="F43" s="7" t="s">
        <v>89</v>
      </c>
      <c r="G43" s="7" t="s">
        <v>90</v>
      </c>
      <c r="H43" s="9">
        <v>0</v>
      </c>
      <c r="I43" s="8" t="s">
        <v>15</v>
      </c>
      <c r="J43" s="10" t="str">
        <f t="shared" si="4"/>
        <v>-%</v>
      </c>
      <c r="K43" s="11" t="s">
        <v>75</v>
      </c>
    </row>
    <row r="44" spans="2:11" ht="15.75" customHeight="1">
      <c r="B44" s="67"/>
      <c r="C44" s="54"/>
      <c r="D44" s="55"/>
      <c r="E44" s="60" t="s">
        <v>17</v>
      </c>
      <c r="F44" s="61"/>
      <c r="G44" s="62"/>
      <c r="H44" s="12">
        <f t="shared" ref="H44:I44" si="8">SUM(H42:H43)</f>
        <v>0</v>
      </c>
      <c r="I44" s="12">
        <f t="shared" si="8"/>
        <v>0</v>
      </c>
      <c r="J44" s="13" t="str">
        <f t="shared" si="4"/>
        <v>-%</v>
      </c>
      <c r="K44" s="30"/>
    </row>
    <row r="45" spans="2:11" ht="15.75" customHeight="1">
      <c r="B45" s="67"/>
      <c r="C45" s="54"/>
      <c r="D45" s="53" t="s">
        <v>91</v>
      </c>
      <c r="E45" s="7" t="s">
        <v>10</v>
      </c>
      <c r="F45" s="7" t="s">
        <v>92</v>
      </c>
      <c r="G45" s="15" t="s">
        <v>93</v>
      </c>
      <c r="H45" s="9">
        <v>0</v>
      </c>
      <c r="I45" s="8">
        <v>320000</v>
      </c>
      <c r="J45" s="10" t="str">
        <f t="shared" si="4"/>
        <v>-%</v>
      </c>
      <c r="K45" s="11" t="s">
        <v>83</v>
      </c>
    </row>
    <row r="46" spans="2:11" ht="15.75" customHeight="1">
      <c r="B46" s="67"/>
      <c r="C46" s="54"/>
      <c r="D46" s="54"/>
      <c r="E46" s="7" t="s">
        <v>10</v>
      </c>
      <c r="F46" s="7" t="s">
        <v>94</v>
      </c>
      <c r="G46" s="15" t="s">
        <v>95</v>
      </c>
      <c r="H46" s="9">
        <v>0</v>
      </c>
      <c r="I46" s="8">
        <v>100000</v>
      </c>
      <c r="J46" s="10" t="str">
        <f t="shared" si="4"/>
        <v>-%</v>
      </c>
      <c r="K46" s="11" t="s">
        <v>83</v>
      </c>
    </row>
    <row r="47" spans="2:11" ht="15.75" customHeight="1">
      <c r="B47" s="67"/>
      <c r="C47" s="54"/>
      <c r="D47" s="55"/>
      <c r="E47" s="60" t="s">
        <v>17</v>
      </c>
      <c r="F47" s="61"/>
      <c r="G47" s="62"/>
      <c r="H47" s="12">
        <f t="shared" ref="H47:I47" si="9">SUM(H45:H46)</f>
        <v>0</v>
      </c>
      <c r="I47" s="12">
        <f t="shared" si="9"/>
        <v>420000</v>
      </c>
      <c r="J47" s="13" t="str">
        <f t="shared" si="4"/>
        <v>-%</v>
      </c>
      <c r="K47" s="30"/>
    </row>
    <row r="48" spans="2:11" ht="15.75" customHeight="1">
      <c r="B48" s="67"/>
      <c r="C48" s="54"/>
      <c r="D48" s="53" t="s">
        <v>96</v>
      </c>
      <c r="E48" s="7" t="s">
        <v>10</v>
      </c>
      <c r="F48" s="7" t="s">
        <v>97</v>
      </c>
      <c r="G48" s="7" t="s">
        <v>98</v>
      </c>
      <c r="H48" s="9">
        <v>31240</v>
      </c>
      <c r="I48" s="8">
        <v>60000</v>
      </c>
      <c r="J48" s="10">
        <f t="shared" si="4"/>
        <v>1.9206145966709347</v>
      </c>
      <c r="K48" s="11"/>
    </row>
    <row r="49" spans="2:14" ht="15.75" customHeight="1">
      <c r="B49" s="67"/>
      <c r="C49" s="54"/>
      <c r="D49" s="54"/>
      <c r="E49" s="7" t="s">
        <v>10</v>
      </c>
      <c r="F49" s="7" t="s">
        <v>99</v>
      </c>
      <c r="G49" s="7" t="s">
        <v>100</v>
      </c>
      <c r="H49" s="9">
        <v>0</v>
      </c>
      <c r="I49" s="8">
        <v>100000</v>
      </c>
      <c r="J49" s="10" t="str">
        <f t="shared" si="4"/>
        <v>-%</v>
      </c>
      <c r="K49" s="11" t="s">
        <v>101</v>
      </c>
    </row>
    <row r="50" spans="2:14" ht="15.75" customHeight="1">
      <c r="B50" s="67"/>
      <c r="C50" s="54"/>
      <c r="D50" s="54"/>
      <c r="E50" s="7" t="s">
        <v>10</v>
      </c>
      <c r="F50" s="7" t="s">
        <v>102</v>
      </c>
      <c r="G50" s="7" t="s">
        <v>103</v>
      </c>
      <c r="H50" s="9">
        <v>0</v>
      </c>
      <c r="I50" s="8">
        <v>50000</v>
      </c>
      <c r="J50" s="10" t="str">
        <f t="shared" si="4"/>
        <v>-%</v>
      </c>
      <c r="K50" s="11" t="s">
        <v>104</v>
      </c>
    </row>
    <row r="51" spans="2:14" ht="15.75" customHeight="1">
      <c r="B51" s="67"/>
      <c r="C51" s="54"/>
      <c r="D51" s="54"/>
      <c r="E51" s="31" t="s">
        <v>10</v>
      </c>
      <c r="F51" s="7" t="s">
        <v>105</v>
      </c>
      <c r="G51" s="7" t="s">
        <v>106</v>
      </c>
      <c r="H51" s="8">
        <v>76490</v>
      </c>
      <c r="I51" s="8">
        <v>80000</v>
      </c>
      <c r="J51" s="10">
        <f t="shared" si="4"/>
        <v>1.045888351418486</v>
      </c>
      <c r="K51" s="11"/>
    </row>
    <row r="52" spans="2:14" ht="15.75" customHeight="1">
      <c r="B52" s="67"/>
      <c r="C52" s="54"/>
      <c r="D52" s="54"/>
      <c r="E52" s="31" t="s">
        <v>10</v>
      </c>
      <c r="F52" s="32" t="s">
        <v>107</v>
      </c>
      <c r="G52" s="7" t="s">
        <v>108</v>
      </c>
      <c r="H52" s="8">
        <v>387000</v>
      </c>
      <c r="I52" s="8" t="s">
        <v>15</v>
      </c>
      <c r="J52" s="10" t="str">
        <f t="shared" si="4"/>
        <v>-%</v>
      </c>
      <c r="K52" s="11"/>
    </row>
    <row r="53" spans="2:14" ht="15.75" customHeight="1">
      <c r="B53" s="67"/>
      <c r="C53" s="54"/>
      <c r="D53" s="54"/>
      <c r="E53" s="31" t="s">
        <v>10</v>
      </c>
      <c r="F53" s="32" t="s">
        <v>109</v>
      </c>
      <c r="G53" s="7" t="s">
        <v>110</v>
      </c>
      <c r="H53" s="9" t="s">
        <v>15</v>
      </c>
      <c r="I53" s="8">
        <v>550000</v>
      </c>
      <c r="J53" s="10" t="str">
        <f t="shared" si="4"/>
        <v>-%</v>
      </c>
      <c r="K53" s="11" t="s">
        <v>111</v>
      </c>
    </row>
    <row r="54" spans="2:14" ht="15.75" customHeight="1">
      <c r="B54" s="67"/>
      <c r="C54" s="54"/>
      <c r="D54" s="55"/>
      <c r="E54" s="56" t="s">
        <v>17</v>
      </c>
      <c r="F54" s="57"/>
      <c r="G54" s="58"/>
      <c r="H54" s="12">
        <f t="shared" ref="H54:I54" si="10">SUM(H48:H53)</f>
        <v>494730</v>
      </c>
      <c r="I54" s="12">
        <f t="shared" si="10"/>
        <v>840000</v>
      </c>
      <c r="J54" s="13">
        <f t="shared" si="4"/>
        <v>1.6978958219634952</v>
      </c>
      <c r="K54" s="30"/>
    </row>
    <row r="55" spans="2:14" ht="15.75" customHeight="1">
      <c r="B55" s="67"/>
      <c r="C55" s="54"/>
      <c r="D55" s="59" t="s">
        <v>112</v>
      </c>
      <c r="E55" s="7" t="s">
        <v>23</v>
      </c>
      <c r="F55" s="7" t="s">
        <v>113</v>
      </c>
      <c r="G55" s="7" t="s">
        <v>114</v>
      </c>
      <c r="H55" s="9" t="s">
        <v>15</v>
      </c>
      <c r="I55" s="8">
        <v>120000</v>
      </c>
      <c r="J55" s="10" t="str">
        <f t="shared" si="4"/>
        <v>-%</v>
      </c>
      <c r="K55" s="11" t="s">
        <v>83</v>
      </c>
    </row>
    <row r="56" spans="2:14" ht="15.75" customHeight="1">
      <c r="B56" s="67"/>
      <c r="C56" s="54"/>
      <c r="D56" s="54"/>
      <c r="E56" s="7" t="s">
        <v>10</v>
      </c>
      <c r="F56" s="7" t="s">
        <v>115</v>
      </c>
      <c r="G56" s="7" t="s">
        <v>116</v>
      </c>
      <c r="H56" s="9" t="s">
        <v>15</v>
      </c>
      <c r="I56" s="8">
        <v>200000</v>
      </c>
      <c r="J56" s="10" t="str">
        <f t="shared" si="4"/>
        <v>-%</v>
      </c>
      <c r="K56" s="15" t="s">
        <v>117</v>
      </c>
    </row>
    <row r="57" spans="2:14" ht="15.75" customHeight="1">
      <c r="B57" s="67"/>
      <c r="C57" s="54"/>
      <c r="D57" s="55"/>
      <c r="E57" s="60" t="s">
        <v>17</v>
      </c>
      <c r="F57" s="61"/>
      <c r="G57" s="62"/>
      <c r="H57" s="29">
        <f>SUM(H55)</f>
        <v>0</v>
      </c>
      <c r="I57" s="29">
        <f>SUM(I55:I56)</f>
        <v>320000</v>
      </c>
      <c r="J57" s="13" t="str">
        <f t="shared" si="4"/>
        <v>-%</v>
      </c>
      <c r="K57" s="30"/>
    </row>
    <row r="58" spans="2:14" ht="24.75" customHeight="1">
      <c r="B58" s="67"/>
      <c r="C58" s="54"/>
      <c r="D58" s="53" t="s">
        <v>118</v>
      </c>
      <c r="E58" s="32" t="s">
        <v>10</v>
      </c>
      <c r="F58" s="7" t="s">
        <v>119</v>
      </c>
      <c r="G58" s="7" t="s">
        <v>120</v>
      </c>
      <c r="H58" s="9">
        <v>3097640</v>
      </c>
      <c r="I58" s="8">
        <v>3300000</v>
      </c>
      <c r="J58" s="10">
        <f t="shared" si="4"/>
        <v>1.065327152283674</v>
      </c>
      <c r="K58" s="7" t="s">
        <v>121</v>
      </c>
      <c r="M58" s="33" t="s">
        <v>122</v>
      </c>
      <c r="N58" s="34"/>
    </row>
    <row r="59" spans="2:14" ht="15.75" customHeight="1">
      <c r="B59" s="67"/>
      <c r="C59" s="54"/>
      <c r="D59" s="54"/>
      <c r="E59" s="32" t="s">
        <v>10</v>
      </c>
      <c r="F59" s="7" t="s">
        <v>123</v>
      </c>
      <c r="G59" s="7" t="s">
        <v>124</v>
      </c>
      <c r="H59" s="9">
        <v>3245686</v>
      </c>
      <c r="I59" s="8">
        <v>2400000</v>
      </c>
      <c r="J59" s="10">
        <f t="shared" si="4"/>
        <v>0.73944306380839053</v>
      </c>
      <c r="K59" s="11"/>
    </row>
    <row r="60" spans="2:14" ht="15.75" customHeight="1">
      <c r="B60" s="67"/>
      <c r="C60" s="54"/>
      <c r="D60" s="55"/>
      <c r="E60" s="60" t="s">
        <v>17</v>
      </c>
      <c r="F60" s="61"/>
      <c r="G60" s="62"/>
      <c r="H60" s="12">
        <f t="shared" ref="H60:I60" si="11">SUM(H58:H59)</f>
        <v>6343326</v>
      </c>
      <c r="I60" s="12">
        <f t="shared" si="11"/>
        <v>5700000</v>
      </c>
      <c r="J60" s="13">
        <f t="shared" si="4"/>
        <v>0.89858222642191177</v>
      </c>
      <c r="K60" s="30"/>
    </row>
    <row r="61" spans="2:14" ht="15.75" customHeight="1">
      <c r="B61" s="67"/>
      <c r="C61" s="54"/>
      <c r="D61" s="59" t="s">
        <v>125</v>
      </c>
      <c r="E61" s="7" t="s">
        <v>10</v>
      </c>
      <c r="F61" s="7" t="s">
        <v>125</v>
      </c>
      <c r="G61" s="7" t="s">
        <v>126</v>
      </c>
      <c r="H61" s="8">
        <v>0</v>
      </c>
      <c r="I61" s="8">
        <v>150000</v>
      </c>
      <c r="J61" s="10" t="str">
        <f t="shared" si="4"/>
        <v>-%</v>
      </c>
      <c r="K61" s="15"/>
    </row>
    <row r="62" spans="2:14" ht="15.75" customHeight="1">
      <c r="B62" s="67"/>
      <c r="C62" s="54"/>
      <c r="D62" s="55"/>
      <c r="E62" s="60" t="s">
        <v>17</v>
      </c>
      <c r="F62" s="61"/>
      <c r="G62" s="62"/>
      <c r="H62" s="29">
        <f t="shared" ref="H62:I62" si="12">SUM(H61)</f>
        <v>0</v>
      </c>
      <c r="I62" s="29">
        <f t="shared" si="12"/>
        <v>150000</v>
      </c>
      <c r="J62" s="13" t="str">
        <f t="shared" si="4"/>
        <v>-%</v>
      </c>
      <c r="K62" s="14"/>
    </row>
    <row r="63" spans="2:14" ht="15.75" customHeight="1">
      <c r="B63" s="67"/>
      <c r="C63" s="54"/>
      <c r="D63" s="59" t="s">
        <v>127</v>
      </c>
      <c r="E63" s="7" t="s">
        <v>10</v>
      </c>
      <c r="F63" s="7" t="s">
        <v>127</v>
      </c>
      <c r="G63" s="7" t="s">
        <v>128</v>
      </c>
      <c r="H63" s="8">
        <v>36130</v>
      </c>
      <c r="I63" s="8">
        <v>55000</v>
      </c>
      <c r="J63" s="10">
        <f t="shared" si="4"/>
        <v>1.5222806531967894</v>
      </c>
      <c r="K63" s="15" t="s">
        <v>129</v>
      </c>
    </row>
    <row r="64" spans="2:14" ht="15.75" customHeight="1">
      <c r="B64" s="67"/>
      <c r="C64" s="54"/>
      <c r="D64" s="55"/>
      <c r="E64" s="60" t="s">
        <v>17</v>
      </c>
      <c r="F64" s="61"/>
      <c r="G64" s="62"/>
      <c r="H64" s="29">
        <f t="shared" ref="H64:I64" si="13">SUM(H63)</f>
        <v>36130</v>
      </c>
      <c r="I64" s="29">
        <f t="shared" si="13"/>
        <v>55000</v>
      </c>
      <c r="J64" s="13">
        <f t="shared" si="4"/>
        <v>1.5222806531967894</v>
      </c>
      <c r="K64" s="14"/>
    </row>
    <row r="65" spans="2:11" ht="15.75" customHeight="1">
      <c r="B65" s="67"/>
      <c r="C65" s="54"/>
      <c r="D65" s="59" t="s">
        <v>130</v>
      </c>
      <c r="E65" s="7" t="s">
        <v>10</v>
      </c>
      <c r="F65" s="7" t="s">
        <v>131</v>
      </c>
      <c r="G65" s="7" t="s">
        <v>132</v>
      </c>
      <c r="H65" s="8">
        <v>0</v>
      </c>
      <c r="I65" s="8" t="s">
        <v>15</v>
      </c>
      <c r="J65" s="10" t="str">
        <f t="shared" si="4"/>
        <v>-%</v>
      </c>
      <c r="K65" s="11" t="s">
        <v>133</v>
      </c>
    </row>
    <row r="66" spans="2:11" ht="15.75" customHeight="1">
      <c r="B66" s="67"/>
      <c r="C66" s="54"/>
      <c r="D66" s="54"/>
      <c r="E66" s="7" t="s">
        <v>23</v>
      </c>
      <c r="F66" s="7" t="s">
        <v>134</v>
      </c>
      <c r="G66" s="7" t="s">
        <v>135</v>
      </c>
      <c r="H66" s="8">
        <v>0</v>
      </c>
      <c r="I66" s="8" t="s">
        <v>15</v>
      </c>
      <c r="J66" s="10" t="str">
        <f t="shared" si="4"/>
        <v>-%</v>
      </c>
      <c r="K66" s="11" t="s">
        <v>133</v>
      </c>
    </row>
    <row r="67" spans="2:11" ht="15.75" customHeight="1">
      <c r="B67" s="67"/>
      <c r="C67" s="54"/>
      <c r="D67" s="55"/>
      <c r="E67" s="60"/>
      <c r="F67" s="61"/>
      <c r="G67" s="62"/>
      <c r="H67" s="29">
        <f t="shared" ref="H67:I67" si="14">SUM(H65:H66)</f>
        <v>0</v>
      </c>
      <c r="I67" s="29">
        <f t="shared" si="14"/>
        <v>0</v>
      </c>
      <c r="J67" s="13" t="str">
        <f t="shared" si="4"/>
        <v>-%</v>
      </c>
      <c r="K67" s="14"/>
    </row>
    <row r="68" spans="2:11" ht="15.75" customHeight="1">
      <c r="B68" s="67"/>
      <c r="C68" s="54"/>
      <c r="D68" s="59" t="s">
        <v>136</v>
      </c>
      <c r="E68" s="35" t="s">
        <v>23</v>
      </c>
      <c r="F68" s="35" t="s">
        <v>137</v>
      </c>
      <c r="G68" s="35" t="s">
        <v>138</v>
      </c>
      <c r="H68" s="36">
        <v>0</v>
      </c>
      <c r="I68" s="36">
        <v>0</v>
      </c>
      <c r="J68" s="10" t="str">
        <f t="shared" si="4"/>
        <v>-%</v>
      </c>
      <c r="K68" s="37"/>
    </row>
    <row r="69" spans="2:11" ht="27" customHeight="1">
      <c r="B69" s="67"/>
      <c r="C69" s="54"/>
      <c r="D69" s="54"/>
      <c r="E69" s="35" t="s">
        <v>23</v>
      </c>
      <c r="F69" s="35" t="s">
        <v>139</v>
      </c>
      <c r="G69" s="35" t="s">
        <v>140</v>
      </c>
      <c r="H69" s="36">
        <v>0</v>
      </c>
      <c r="I69" s="36">
        <v>0</v>
      </c>
      <c r="J69" s="10" t="str">
        <f t="shared" si="4"/>
        <v>-%</v>
      </c>
      <c r="K69" s="38" t="s">
        <v>141</v>
      </c>
    </row>
    <row r="70" spans="2:11" ht="15.75" customHeight="1">
      <c r="B70" s="67"/>
      <c r="C70" s="54"/>
      <c r="D70" s="55"/>
      <c r="E70" s="60" t="s">
        <v>142</v>
      </c>
      <c r="F70" s="61"/>
      <c r="G70" s="62"/>
      <c r="H70" s="29">
        <f t="shared" ref="H70:I70" si="15">SUM(H68:H69)</f>
        <v>0</v>
      </c>
      <c r="I70" s="29">
        <f t="shared" si="15"/>
        <v>0</v>
      </c>
      <c r="J70" s="13" t="str">
        <f t="shared" si="4"/>
        <v>-%</v>
      </c>
      <c r="K70" s="14"/>
    </row>
    <row r="71" spans="2:11" ht="15.75" customHeight="1">
      <c r="B71" s="67"/>
      <c r="C71" s="54"/>
      <c r="D71" s="59" t="s">
        <v>143</v>
      </c>
      <c r="E71" s="7" t="s">
        <v>23</v>
      </c>
      <c r="F71" s="7" t="s">
        <v>143</v>
      </c>
      <c r="G71" s="7" t="s">
        <v>144</v>
      </c>
      <c r="H71" s="8" t="s">
        <v>15</v>
      </c>
      <c r="I71" s="8">
        <v>644798</v>
      </c>
      <c r="J71" s="13" t="str">
        <f t="shared" si="4"/>
        <v>-%</v>
      </c>
      <c r="K71" s="15" t="s">
        <v>145</v>
      </c>
    </row>
    <row r="72" spans="2:11" ht="15.75" customHeight="1">
      <c r="B72" s="67"/>
      <c r="C72" s="54"/>
      <c r="D72" s="55"/>
      <c r="E72" s="60" t="s">
        <v>17</v>
      </c>
      <c r="F72" s="61"/>
      <c r="G72" s="62"/>
      <c r="H72" s="29">
        <f t="shared" ref="H72:I72" si="16">SUM(H71)</f>
        <v>0</v>
      </c>
      <c r="I72" s="29">
        <f t="shared" si="16"/>
        <v>644798</v>
      </c>
      <c r="J72" s="13" t="str">
        <f t="shared" si="4"/>
        <v>-%</v>
      </c>
      <c r="K72" s="14"/>
    </row>
    <row r="73" spans="2:11" ht="15.75" customHeight="1">
      <c r="B73" s="67"/>
      <c r="C73" s="55"/>
      <c r="D73" s="63" t="s">
        <v>146</v>
      </c>
      <c r="E73" s="61"/>
      <c r="F73" s="61"/>
      <c r="G73" s="62"/>
      <c r="H73" s="39">
        <f t="shared" ref="H73:I73" si="17">SUM(H34,H39,H41,H44,H47,H54,H57,H60,H62,H64,H67,H70)</f>
        <v>7221886</v>
      </c>
      <c r="I73" s="39">
        <f t="shared" si="17"/>
        <v>9480000</v>
      </c>
      <c r="J73" s="40">
        <f t="shared" ref="J73:J74" si="18">IFERROR(I73/H73, "")</f>
        <v>1.3126764947549712</v>
      </c>
      <c r="K73" s="41"/>
    </row>
    <row r="74" spans="2:11" ht="15.75" customHeight="1">
      <c r="B74" s="68"/>
      <c r="C74" s="64" t="s">
        <v>39</v>
      </c>
      <c r="D74" s="61"/>
      <c r="E74" s="61"/>
      <c r="F74" s="61"/>
      <c r="G74" s="62"/>
      <c r="H74" s="21">
        <f t="shared" ref="H74:I74" si="19">H73</f>
        <v>7221886</v>
      </c>
      <c r="I74" s="21">
        <f t="shared" si="19"/>
        <v>9480000</v>
      </c>
      <c r="J74" s="22">
        <f t="shared" si="18"/>
        <v>1.3126764947549712</v>
      </c>
      <c r="K74" s="23" t="s">
        <v>147</v>
      </c>
    </row>
    <row r="75" spans="2:11" ht="15.75" customHeight="1">
      <c r="I75" s="1"/>
      <c r="K75" s="2"/>
    </row>
    <row r="76" spans="2:11" ht="15.75" customHeight="1">
      <c r="F76" s="42"/>
      <c r="G76" s="43" t="s">
        <v>148</v>
      </c>
      <c r="I76" s="1"/>
      <c r="K76" s="2"/>
    </row>
    <row r="77" spans="2:11" ht="15.75" customHeight="1">
      <c r="F77" s="44" t="s">
        <v>149</v>
      </c>
      <c r="G77" s="45">
        <f>I18</f>
        <v>11040298</v>
      </c>
      <c r="I77" s="1"/>
      <c r="K77" s="2"/>
    </row>
    <row r="78" spans="2:11" ht="15.75" customHeight="1">
      <c r="F78" s="44" t="s">
        <v>40</v>
      </c>
      <c r="G78" s="45">
        <f>I74</f>
        <v>9480000</v>
      </c>
      <c r="I78" s="1"/>
      <c r="K78" s="2"/>
    </row>
    <row r="79" spans="2:11" ht="15.75" customHeight="1">
      <c r="F79" s="46" t="s">
        <v>150</v>
      </c>
      <c r="G79" s="47">
        <f>G77-G78</f>
        <v>1560298</v>
      </c>
      <c r="I79" s="48"/>
      <c r="K79" s="2"/>
    </row>
    <row r="80" spans="2:11" ht="15.75" customHeight="1">
      <c r="F80" s="49"/>
      <c r="G80" s="49"/>
      <c r="I80" s="1"/>
      <c r="K80" s="2"/>
    </row>
    <row r="81" spans="6:11" ht="15.75" customHeight="1">
      <c r="F81" s="49"/>
      <c r="G81" s="49"/>
      <c r="I81" s="1"/>
      <c r="K81" s="2"/>
    </row>
    <row r="82" spans="6:11" ht="15.75" customHeight="1">
      <c r="F82" s="42"/>
      <c r="G82" s="50" t="s">
        <v>151</v>
      </c>
      <c r="I82" s="1"/>
      <c r="K82" s="2"/>
    </row>
    <row r="83" spans="6:11" ht="15.75" customHeight="1">
      <c r="F83" s="51" t="s">
        <v>10</v>
      </c>
      <c r="G83" s="45">
        <f>SUMIF($E$22:$E$73, "=본회계", $I$22:$I$73)</f>
        <v>8775000</v>
      </c>
      <c r="K83" s="2"/>
    </row>
    <row r="84" spans="6:11" ht="15.75" customHeight="1">
      <c r="F84" s="51" t="s">
        <v>18</v>
      </c>
      <c r="G84" s="45">
        <f>SUMIF($E$22:$E$73, "=학생", $I$22:$I$73)</f>
        <v>0</v>
      </c>
      <c r="I84" s="1"/>
      <c r="J84" s="1"/>
      <c r="K84" s="2"/>
    </row>
    <row r="85" spans="6:11" ht="15.75" customHeight="1">
      <c r="F85" s="51" t="s">
        <v>23</v>
      </c>
      <c r="G85" s="45">
        <f>SUMIF($E$22:$E$73, "=자치", $I$22:$I$73)</f>
        <v>1349798</v>
      </c>
      <c r="I85" s="1"/>
      <c r="K85" s="2"/>
    </row>
    <row r="86" spans="6:11" ht="15.75" customHeight="1">
      <c r="F86" s="46" t="s">
        <v>146</v>
      </c>
      <c r="G86" s="52">
        <f>SUM(G83:G85)</f>
        <v>10124798</v>
      </c>
      <c r="I86" s="1"/>
      <c r="K86" s="2"/>
    </row>
    <row r="87" spans="6:11" ht="15.75" customHeight="1">
      <c r="I87" s="1"/>
      <c r="K87" s="2"/>
    </row>
    <row r="88" spans="6:11" ht="15.75" customHeight="1">
      <c r="I88" s="1"/>
      <c r="K88" s="2"/>
    </row>
    <row r="89" spans="6:11" ht="15.75" customHeight="1">
      <c r="I89" s="1"/>
      <c r="K89" s="2"/>
    </row>
    <row r="90" spans="6:11" ht="15.75" customHeight="1">
      <c r="I90" s="1"/>
      <c r="K90" s="2"/>
    </row>
    <row r="91" spans="6:11" ht="15.75" customHeight="1">
      <c r="I91" s="1"/>
      <c r="K91" s="2"/>
    </row>
    <row r="92" spans="6:11" ht="15.75" customHeight="1">
      <c r="I92" s="1"/>
      <c r="K92" s="2"/>
    </row>
    <row r="93" spans="6:11" ht="15.75" customHeight="1">
      <c r="I93" s="1"/>
      <c r="K93" s="2"/>
    </row>
    <row r="94" spans="6:11" ht="15.75" customHeight="1">
      <c r="I94" s="1"/>
      <c r="K94" s="2"/>
    </row>
    <row r="95" spans="6:11" ht="15.75" customHeight="1">
      <c r="I95" s="1"/>
      <c r="K95" s="2"/>
    </row>
    <row r="96" spans="6:11" ht="15.75" customHeight="1">
      <c r="K96" s="2"/>
    </row>
    <row r="97" spans="9:11" ht="15.75" customHeight="1">
      <c r="K97" s="2"/>
    </row>
    <row r="98" spans="9:11" ht="15.75" customHeight="1">
      <c r="I98" s="1"/>
      <c r="K98" s="2"/>
    </row>
    <row r="99" spans="9:11" ht="15.75" customHeight="1">
      <c r="I99" s="1"/>
      <c r="K99" s="2"/>
    </row>
    <row r="100" spans="9:11" ht="15.75" customHeight="1">
      <c r="I100" s="1"/>
      <c r="K100" s="2"/>
    </row>
    <row r="101" spans="9:11" ht="15.75" customHeight="1">
      <c r="I101" s="1"/>
      <c r="K101" s="2"/>
    </row>
    <row r="102" spans="9:11" ht="15.75" customHeight="1">
      <c r="I102" s="1"/>
      <c r="K102" s="2"/>
    </row>
    <row r="103" spans="9:11" ht="15.75" customHeight="1">
      <c r="I103" s="1"/>
      <c r="K103" s="2"/>
    </row>
    <row r="104" spans="9:11" ht="15.75" customHeight="1">
      <c r="I104" s="1"/>
      <c r="K104" s="2"/>
    </row>
    <row r="105" spans="9:11" ht="15.75" customHeight="1">
      <c r="I105" s="1"/>
      <c r="K105" s="2"/>
    </row>
    <row r="106" spans="9:11" ht="15.75" customHeight="1">
      <c r="I106" s="1"/>
      <c r="K106" s="2"/>
    </row>
    <row r="107" spans="9:11" ht="15.75" customHeight="1">
      <c r="I107" s="1"/>
      <c r="K107" s="2"/>
    </row>
    <row r="108" spans="9:11" ht="15.75" customHeight="1">
      <c r="I108" s="1"/>
      <c r="K108" s="2"/>
    </row>
    <row r="109" spans="9:11" ht="15.75" customHeight="1">
      <c r="I109" s="1"/>
      <c r="K109" s="2"/>
    </row>
    <row r="110" spans="9:11" ht="15.75" customHeight="1">
      <c r="I110" s="1"/>
      <c r="K110" s="2"/>
    </row>
    <row r="111" spans="9:11" ht="15.75" customHeight="1">
      <c r="I111" s="1"/>
      <c r="K111" s="2"/>
    </row>
    <row r="112" spans="9:11" ht="15.75" customHeight="1">
      <c r="I112" s="1"/>
      <c r="K112" s="2"/>
    </row>
    <row r="113" spans="9:11" ht="15.75" customHeight="1">
      <c r="I113" s="1"/>
      <c r="K113" s="2"/>
    </row>
    <row r="114" spans="9:11" ht="15.75" customHeight="1">
      <c r="I114" s="1"/>
      <c r="K114" s="2"/>
    </row>
    <row r="115" spans="9:11" ht="15.75" customHeight="1">
      <c r="I115" s="1"/>
      <c r="K115" s="2"/>
    </row>
    <row r="116" spans="9:11" ht="15.75" customHeight="1">
      <c r="I116" s="1"/>
      <c r="K116" s="2"/>
    </row>
    <row r="117" spans="9:11" ht="15.75" customHeight="1">
      <c r="I117" s="1"/>
      <c r="K117" s="2"/>
    </row>
    <row r="118" spans="9:11" ht="15.75" customHeight="1">
      <c r="I118" s="1"/>
      <c r="K118" s="2"/>
    </row>
    <row r="119" spans="9:11" ht="15.75" customHeight="1">
      <c r="I119" s="1"/>
      <c r="K119" s="2"/>
    </row>
    <row r="120" spans="9:11" ht="15.75" customHeight="1">
      <c r="I120" s="1"/>
      <c r="K120" s="2"/>
    </row>
    <row r="121" spans="9:11" ht="15.75" customHeight="1">
      <c r="I121" s="1"/>
      <c r="K121" s="2"/>
    </row>
    <row r="122" spans="9:11" ht="15.75" customHeight="1">
      <c r="I122" s="1"/>
      <c r="K122" s="2"/>
    </row>
    <row r="123" spans="9:11" ht="15.75" customHeight="1">
      <c r="I123" s="1"/>
      <c r="K123" s="2"/>
    </row>
    <row r="124" spans="9:11" ht="15.75" customHeight="1">
      <c r="I124" s="1"/>
      <c r="K124" s="2"/>
    </row>
    <row r="125" spans="9:11" ht="15.75" customHeight="1">
      <c r="I125" s="1"/>
      <c r="K125" s="2"/>
    </row>
    <row r="126" spans="9:11" ht="15.75" customHeight="1">
      <c r="I126" s="1"/>
      <c r="K126" s="2"/>
    </row>
    <row r="127" spans="9:11" ht="15.75" customHeight="1">
      <c r="I127" s="1"/>
      <c r="K127" s="2"/>
    </row>
    <row r="128" spans="9:11" ht="15.75" customHeight="1">
      <c r="I128" s="1"/>
      <c r="K128" s="2"/>
    </row>
    <row r="129" spans="9:11" ht="15.75" customHeight="1">
      <c r="I129" s="1"/>
      <c r="K129" s="2"/>
    </row>
    <row r="130" spans="9:11" ht="15.75" customHeight="1">
      <c r="I130" s="1"/>
      <c r="K130" s="2"/>
    </row>
    <row r="131" spans="9:11" ht="15.75" customHeight="1">
      <c r="I131" s="1"/>
      <c r="K131" s="2"/>
    </row>
    <row r="132" spans="9:11" ht="15.75" customHeight="1">
      <c r="I132" s="1"/>
      <c r="K132" s="2"/>
    </row>
    <row r="133" spans="9:11" ht="15.75" customHeight="1">
      <c r="I133" s="1"/>
      <c r="K133" s="2"/>
    </row>
    <row r="134" spans="9:11" ht="15.75" customHeight="1">
      <c r="I134" s="1"/>
      <c r="K134" s="2"/>
    </row>
    <row r="135" spans="9:11" ht="15.75" customHeight="1">
      <c r="I135" s="1"/>
      <c r="K135" s="2"/>
    </row>
    <row r="136" spans="9:11" ht="15.75" customHeight="1">
      <c r="I136" s="1"/>
      <c r="K136" s="2"/>
    </row>
    <row r="137" spans="9:11" ht="15.75" customHeight="1">
      <c r="I137" s="1"/>
      <c r="K137" s="2"/>
    </row>
    <row r="138" spans="9:11" ht="15.75" customHeight="1">
      <c r="I138" s="1"/>
      <c r="K138" s="2"/>
    </row>
    <row r="139" spans="9:11" ht="15.75" customHeight="1">
      <c r="I139" s="1"/>
      <c r="K139" s="2"/>
    </row>
    <row r="140" spans="9:11" ht="15.75" customHeight="1">
      <c r="I140" s="1"/>
      <c r="K140" s="2"/>
    </row>
    <row r="141" spans="9:11" ht="15.75" customHeight="1">
      <c r="I141" s="1"/>
      <c r="K141" s="2"/>
    </row>
    <row r="142" spans="9:11" ht="15.75" customHeight="1">
      <c r="I142" s="1"/>
      <c r="K142" s="2"/>
    </row>
    <row r="143" spans="9:11" ht="15.75" customHeight="1">
      <c r="I143" s="1"/>
      <c r="K143" s="2"/>
    </row>
    <row r="144" spans="9:11" ht="15.75" customHeight="1">
      <c r="I144" s="1"/>
      <c r="K144" s="2"/>
    </row>
    <row r="145" spans="9:11" ht="15.75" customHeight="1">
      <c r="I145" s="1"/>
      <c r="K145" s="2"/>
    </row>
    <row r="146" spans="9:11" ht="15.75" customHeight="1">
      <c r="I146" s="1"/>
      <c r="K146" s="2"/>
    </row>
    <row r="147" spans="9:11" ht="15.75" customHeight="1">
      <c r="I147" s="1"/>
      <c r="K147" s="2"/>
    </row>
    <row r="148" spans="9:11" ht="15.75" customHeight="1">
      <c r="I148" s="1"/>
      <c r="K148" s="2"/>
    </row>
    <row r="149" spans="9:11" ht="15.75" customHeight="1">
      <c r="I149" s="1"/>
      <c r="K149" s="2"/>
    </row>
    <row r="150" spans="9:11" ht="15.75" customHeight="1">
      <c r="I150" s="1"/>
      <c r="K150" s="2"/>
    </row>
    <row r="151" spans="9:11" ht="15.75" customHeight="1">
      <c r="I151" s="1"/>
      <c r="K151" s="2"/>
    </row>
    <row r="152" spans="9:11" ht="15.75" customHeight="1">
      <c r="I152" s="1"/>
      <c r="K152" s="2"/>
    </row>
    <row r="153" spans="9:11" ht="15.75" customHeight="1">
      <c r="I153" s="1"/>
      <c r="K153" s="2"/>
    </row>
    <row r="154" spans="9:11" ht="15.75" customHeight="1">
      <c r="I154" s="1"/>
      <c r="K154" s="2"/>
    </row>
    <row r="155" spans="9:11" ht="15.75" customHeight="1">
      <c r="I155" s="1"/>
      <c r="K155" s="2"/>
    </row>
    <row r="156" spans="9:11" ht="15.75" customHeight="1">
      <c r="I156" s="1"/>
      <c r="K156" s="2"/>
    </row>
    <row r="157" spans="9:11" ht="15.75" customHeight="1">
      <c r="I157" s="1"/>
      <c r="K157" s="2"/>
    </row>
    <row r="158" spans="9:11" ht="15.75" customHeight="1">
      <c r="I158" s="1"/>
      <c r="K158" s="2"/>
    </row>
    <row r="159" spans="9:11" ht="15.75" customHeight="1">
      <c r="I159" s="1"/>
      <c r="K159" s="2"/>
    </row>
    <row r="160" spans="9:11" ht="15.75" customHeight="1">
      <c r="I160" s="1"/>
      <c r="K160" s="2"/>
    </row>
    <row r="161" spans="9:11" ht="15.75" customHeight="1">
      <c r="I161" s="1"/>
      <c r="K161" s="2"/>
    </row>
    <row r="162" spans="9:11" ht="15.75" customHeight="1">
      <c r="I162" s="1"/>
      <c r="K162" s="2"/>
    </row>
    <row r="163" spans="9:11" ht="15.75" customHeight="1">
      <c r="I163" s="1"/>
      <c r="K163" s="2"/>
    </row>
    <row r="164" spans="9:11" ht="15.75" customHeight="1">
      <c r="I164" s="1"/>
      <c r="K164" s="2"/>
    </row>
    <row r="165" spans="9:11" ht="15.75" customHeight="1">
      <c r="I165" s="1"/>
      <c r="K165" s="2"/>
    </row>
    <row r="166" spans="9:11" ht="15.75" customHeight="1">
      <c r="I166" s="1"/>
      <c r="K166" s="2"/>
    </row>
    <row r="167" spans="9:11" ht="15.75" customHeight="1">
      <c r="I167" s="1"/>
      <c r="K167" s="2"/>
    </row>
    <row r="168" spans="9:11" ht="15.75" customHeight="1">
      <c r="I168" s="1"/>
      <c r="K168" s="2"/>
    </row>
    <row r="169" spans="9:11" ht="15.75" customHeight="1">
      <c r="I169" s="1"/>
      <c r="K169" s="2"/>
    </row>
    <row r="170" spans="9:11" ht="15.75" customHeight="1">
      <c r="I170" s="1"/>
      <c r="K170" s="2"/>
    </row>
    <row r="171" spans="9:11" ht="15.75" customHeight="1">
      <c r="I171" s="1"/>
      <c r="K171" s="2"/>
    </row>
    <row r="172" spans="9:11" ht="15.75" customHeight="1">
      <c r="I172" s="1"/>
      <c r="K172" s="2"/>
    </row>
    <row r="173" spans="9:11" ht="15.75" customHeight="1">
      <c r="I173" s="1"/>
      <c r="K173" s="2"/>
    </row>
    <row r="174" spans="9:11" ht="15.75" customHeight="1">
      <c r="I174" s="1"/>
      <c r="K174" s="2"/>
    </row>
    <row r="175" spans="9:11" ht="15.75" customHeight="1">
      <c r="I175" s="1"/>
      <c r="K175" s="2"/>
    </row>
    <row r="176" spans="9:11" ht="15.75" customHeight="1">
      <c r="I176" s="1"/>
      <c r="K176" s="2"/>
    </row>
    <row r="177" spans="9:11" ht="15.75" customHeight="1">
      <c r="I177" s="1"/>
      <c r="K177" s="2"/>
    </row>
    <row r="178" spans="9:11" ht="15.75" customHeight="1">
      <c r="I178" s="1"/>
      <c r="K178" s="2"/>
    </row>
    <row r="179" spans="9:11" ht="15.75" customHeight="1">
      <c r="I179" s="1"/>
      <c r="K179" s="2"/>
    </row>
    <row r="180" spans="9:11" ht="15.75" customHeight="1">
      <c r="I180" s="1"/>
      <c r="K180" s="2"/>
    </row>
    <row r="181" spans="9:11" ht="15.75" customHeight="1">
      <c r="I181" s="1"/>
      <c r="K181" s="2"/>
    </row>
    <row r="182" spans="9:11" ht="15.75" customHeight="1">
      <c r="I182" s="1"/>
      <c r="K182" s="2"/>
    </row>
    <row r="183" spans="9:11" ht="15.75" customHeight="1">
      <c r="I183" s="1"/>
      <c r="K183" s="2"/>
    </row>
    <row r="184" spans="9:11" ht="15.75" customHeight="1">
      <c r="I184" s="1"/>
      <c r="K184" s="2"/>
    </row>
    <row r="185" spans="9:11" ht="15.75" customHeight="1">
      <c r="I185" s="1"/>
      <c r="K185" s="2"/>
    </row>
    <row r="186" spans="9:11" ht="15.75" customHeight="1">
      <c r="I186" s="1"/>
      <c r="K186" s="2"/>
    </row>
    <row r="187" spans="9:11" ht="15.75" customHeight="1">
      <c r="I187" s="1"/>
      <c r="K187" s="2"/>
    </row>
    <row r="188" spans="9:11" ht="15.75" customHeight="1">
      <c r="I188" s="1"/>
      <c r="K188" s="2"/>
    </row>
    <row r="189" spans="9:11" ht="15.75" customHeight="1">
      <c r="I189" s="1"/>
      <c r="K189" s="2"/>
    </row>
    <row r="190" spans="9:11" ht="15.75" customHeight="1">
      <c r="I190" s="1"/>
      <c r="K190" s="2"/>
    </row>
    <row r="191" spans="9:11" ht="15.75" customHeight="1">
      <c r="I191" s="1"/>
      <c r="K191" s="2"/>
    </row>
    <row r="192" spans="9:11" ht="15.75" customHeight="1">
      <c r="I192" s="1"/>
      <c r="K192" s="2"/>
    </row>
    <row r="193" spans="9:11" ht="15.75" customHeight="1">
      <c r="I193" s="1"/>
      <c r="K193" s="2"/>
    </row>
    <row r="194" spans="9:11" ht="15.75" customHeight="1">
      <c r="I194" s="1"/>
      <c r="K194" s="2"/>
    </row>
    <row r="195" spans="9:11" ht="15.75" customHeight="1">
      <c r="I195" s="1"/>
      <c r="K195" s="2"/>
    </row>
    <row r="196" spans="9:11" ht="15.75" customHeight="1">
      <c r="I196" s="1"/>
      <c r="K196" s="2"/>
    </row>
    <row r="197" spans="9:11" ht="15.75" customHeight="1">
      <c r="I197" s="1"/>
      <c r="K197" s="2"/>
    </row>
    <row r="198" spans="9:11" ht="15.75" customHeight="1">
      <c r="I198" s="1"/>
      <c r="K198" s="2"/>
    </row>
    <row r="199" spans="9:11" ht="15.75" customHeight="1">
      <c r="I199" s="1"/>
      <c r="K199" s="2"/>
    </row>
    <row r="200" spans="9:11" ht="15.75" customHeight="1">
      <c r="I200" s="1"/>
      <c r="K200" s="2"/>
    </row>
    <row r="201" spans="9:11" ht="15.75" customHeight="1">
      <c r="I201" s="1"/>
      <c r="K201" s="2"/>
    </row>
    <row r="202" spans="9:11" ht="15.75" customHeight="1">
      <c r="I202" s="1"/>
      <c r="K202" s="2"/>
    </row>
    <row r="203" spans="9:11" ht="15.75" customHeight="1">
      <c r="I203" s="1"/>
      <c r="K203" s="2"/>
    </row>
    <row r="204" spans="9:11" ht="15.75" customHeight="1">
      <c r="I204" s="1"/>
      <c r="K204" s="2"/>
    </row>
    <row r="205" spans="9:11" ht="15.75" customHeight="1">
      <c r="I205" s="1"/>
      <c r="K205" s="2"/>
    </row>
    <row r="206" spans="9:11" ht="15.75" customHeight="1">
      <c r="I206" s="1"/>
      <c r="K206" s="2"/>
    </row>
    <row r="207" spans="9:11" ht="15.75" customHeight="1">
      <c r="I207" s="1"/>
      <c r="K207" s="2"/>
    </row>
    <row r="208" spans="9:11" ht="15.75" customHeight="1">
      <c r="I208" s="1"/>
      <c r="K208" s="2"/>
    </row>
    <row r="209" spans="9:11" ht="15.75" customHeight="1">
      <c r="I209" s="1"/>
      <c r="K209" s="2"/>
    </row>
    <row r="210" spans="9:11" ht="15.75" customHeight="1">
      <c r="I210" s="1"/>
      <c r="K210" s="2"/>
    </row>
    <row r="211" spans="9:11" ht="15.75" customHeight="1">
      <c r="I211" s="1"/>
      <c r="K211" s="2"/>
    </row>
    <row r="212" spans="9:11" ht="15.75" customHeight="1">
      <c r="I212" s="1"/>
      <c r="K212" s="2"/>
    </row>
    <row r="213" spans="9:11" ht="15.75" customHeight="1">
      <c r="I213" s="1"/>
      <c r="K213" s="2"/>
    </row>
    <row r="214" spans="9:11" ht="15.75" customHeight="1">
      <c r="I214" s="1"/>
      <c r="K214" s="2"/>
    </row>
    <row r="215" spans="9:11" ht="15.75" customHeight="1">
      <c r="I215" s="1"/>
      <c r="K215" s="2"/>
    </row>
    <row r="216" spans="9:11" ht="15.75" customHeight="1">
      <c r="I216" s="1"/>
      <c r="K216" s="2"/>
    </row>
    <row r="217" spans="9:11" ht="15.75" customHeight="1">
      <c r="I217" s="1"/>
      <c r="K217" s="2"/>
    </row>
    <row r="218" spans="9:11" ht="15.75" customHeight="1">
      <c r="I218" s="1"/>
      <c r="K218" s="2"/>
    </row>
    <row r="219" spans="9:11" ht="15.75" customHeight="1">
      <c r="I219" s="1"/>
      <c r="K219" s="2"/>
    </row>
    <row r="220" spans="9:11" ht="15.75" customHeight="1">
      <c r="I220" s="1"/>
      <c r="K220" s="2"/>
    </row>
    <row r="221" spans="9:11" ht="15.75" customHeight="1">
      <c r="I221" s="1"/>
      <c r="K221" s="2"/>
    </row>
    <row r="222" spans="9:11" ht="15.75" customHeight="1">
      <c r="I222" s="1"/>
      <c r="K222" s="2"/>
    </row>
    <row r="223" spans="9:11" ht="15.75" customHeight="1">
      <c r="I223" s="1"/>
      <c r="K223" s="2"/>
    </row>
    <row r="224" spans="9:11" ht="15.75" customHeight="1">
      <c r="I224" s="1"/>
      <c r="K224" s="2"/>
    </row>
    <row r="225" spans="9:11" ht="15.75" customHeight="1">
      <c r="I225" s="1"/>
      <c r="K225" s="2"/>
    </row>
    <row r="226" spans="9:11" ht="15.75" customHeight="1">
      <c r="I226" s="1"/>
      <c r="K226" s="2"/>
    </row>
    <row r="227" spans="9:11" ht="15.75" customHeight="1">
      <c r="I227" s="1"/>
      <c r="K227" s="2"/>
    </row>
    <row r="228" spans="9:11" ht="15.75" customHeight="1">
      <c r="I228" s="1"/>
      <c r="K228" s="2"/>
    </row>
    <row r="229" spans="9:11" ht="15.75" customHeight="1">
      <c r="I229" s="1"/>
      <c r="K229" s="2"/>
    </row>
    <row r="230" spans="9:11" ht="15.75" customHeight="1">
      <c r="I230" s="1"/>
      <c r="K230" s="2"/>
    </row>
    <row r="231" spans="9:11" ht="15.75" customHeight="1">
      <c r="I231" s="1"/>
      <c r="K231" s="2"/>
    </row>
    <row r="232" spans="9:11" ht="15.75" customHeight="1">
      <c r="I232" s="1"/>
      <c r="K232" s="2"/>
    </row>
    <row r="233" spans="9:11" ht="15.75" customHeight="1">
      <c r="I233" s="1"/>
      <c r="K233" s="2"/>
    </row>
    <row r="234" spans="9:11" ht="15.75" customHeight="1">
      <c r="I234" s="1"/>
      <c r="K234" s="2"/>
    </row>
    <row r="235" spans="9:11" ht="15.75" customHeight="1">
      <c r="I235" s="1"/>
      <c r="K235" s="2"/>
    </row>
    <row r="236" spans="9:11" ht="15.75" customHeight="1">
      <c r="I236" s="1"/>
      <c r="K236" s="2"/>
    </row>
    <row r="237" spans="9:11" ht="15.75" customHeight="1">
      <c r="I237" s="1"/>
      <c r="K237" s="2"/>
    </row>
    <row r="238" spans="9:11" ht="15.75" customHeight="1">
      <c r="I238" s="1"/>
      <c r="K238" s="2"/>
    </row>
    <row r="239" spans="9:11" ht="15.75" customHeight="1">
      <c r="I239" s="1"/>
      <c r="K239" s="2"/>
    </row>
    <row r="240" spans="9:11" ht="15.75" customHeight="1">
      <c r="I240" s="1"/>
      <c r="K240" s="2"/>
    </row>
    <row r="241" spans="9:11" ht="15.75" customHeight="1">
      <c r="I241" s="1"/>
      <c r="K241" s="2"/>
    </row>
    <row r="242" spans="9:11" ht="15.75" customHeight="1">
      <c r="I242" s="1"/>
      <c r="K242" s="2"/>
    </row>
    <row r="243" spans="9:11" ht="15.75" customHeight="1">
      <c r="I243" s="1"/>
      <c r="K243" s="2"/>
    </row>
    <row r="244" spans="9:11" ht="15.75" customHeight="1">
      <c r="I244" s="1"/>
      <c r="K244" s="2"/>
    </row>
    <row r="245" spans="9:11" ht="15.75" customHeight="1">
      <c r="I245" s="1"/>
      <c r="K245" s="2"/>
    </row>
    <row r="246" spans="9:11" ht="15.75" customHeight="1">
      <c r="I246" s="1"/>
      <c r="K246" s="2"/>
    </row>
    <row r="247" spans="9:11" ht="15.75" customHeight="1">
      <c r="I247" s="1"/>
      <c r="K247" s="2"/>
    </row>
    <row r="248" spans="9:11" ht="15.75" customHeight="1">
      <c r="I248" s="1"/>
      <c r="K248" s="2"/>
    </row>
    <row r="249" spans="9:11" ht="15.75" customHeight="1">
      <c r="I249" s="1"/>
      <c r="K249" s="2"/>
    </row>
    <row r="250" spans="9:11" ht="15.75" customHeight="1">
      <c r="I250" s="1"/>
      <c r="K250" s="2"/>
    </row>
    <row r="251" spans="9:11" ht="15.75" customHeight="1">
      <c r="I251" s="1"/>
      <c r="K251" s="2"/>
    </row>
    <row r="252" spans="9:11" ht="15.75" customHeight="1">
      <c r="I252" s="1"/>
      <c r="K252" s="2"/>
    </row>
    <row r="253" spans="9:11" ht="15.75" customHeight="1">
      <c r="I253" s="1"/>
      <c r="K253" s="2"/>
    </row>
    <row r="254" spans="9:11" ht="15.75" customHeight="1">
      <c r="I254" s="1"/>
      <c r="K254" s="2"/>
    </row>
    <row r="255" spans="9:11" ht="15.75" customHeight="1">
      <c r="I255" s="1"/>
      <c r="K255" s="2"/>
    </row>
    <row r="256" spans="9:11" ht="15.75" customHeight="1">
      <c r="I256" s="1"/>
      <c r="K256" s="2"/>
    </row>
    <row r="257" spans="9:11" ht="15.75" customHeight="1">
      <c r="I257" s="1"/>
      <c r="K257" s="2"/>
    </row>
    <row r="258" spans="9:11" ht="15.75" customHeight="1">
      <c r="I258" s="1"/>
      <c r="K258" s="2"/>
    </row>
    <row r="259" spans="9:11" ht="15.75" customHeight="1">
      <c r="I259" s="1"/>
      <c r="K259" s="2"/>
    </row>
    <row r="260" spans="9:11" ht="15.75" customHeight="1">
      <c r="I260" s="1"/>
      <c r="K260" s="2"/>
    </row>
    <row r="261" spans="9:11" ht="15.75" customHeight="1">
      <c r="I261" s="1"/>
      <c r="K261" s="2"/>
    </row>
    <row r="262" spans="9:11" ht="15.75" customHeight="1">
      <c r="I262" s="1"/>
      <c r="K262" s="2"/>
    </row>
    <row r="263" spans="9:11" ht="15.75" customHeight="1">
      <c r="I263" s="1"/>
      <c r="K263" s="2"/>
    </row>
    <row r="264" spans="9:11" ht="15.75" customHeight="1">
      <c r="I264" s="1"/>
      <c r="K264" s="2"/>
    </row>
    <row r="265" spans="9:11" ht="15.75" customHeight="1">
      <c r="I265" s="1"/>
      <c r="K265" s="2"/>
    </row>
    <row r="266" spans="9:11" ht="15.75" customHeight="1">
      <c r="I266" s="1"/>
      <c r="K266" s="2"/>
    </row>
    <row r="267" spans="9:11" ht="15.75" customHeight="1">
      <c r="I267" s="1"/>
      <c r="K267" s="2"/>
    </row>
    <row r="268" spans="9:11" ht="15.75" customHeight="1">
      <c r="I268" s="1"/>
      <c r="K268" s="2"/>
    </row>
    <row r="269" spans="9:11" ht="15.75" customHeight="1">
      <c r="I269" s="1"/>
      <c r="K269" s="2"/>
    </row>
    <row r="270" spans="9:11" ht="15.75" customHeight="1">
      <c r="I270" s="1"/>
      <c r="K270" s="2"/>
    </row>
    <row r="271" spans="9:11" ht="15.75" customHeight="1">
      <c r="I271" s="1"/>
      <c r="K271" s="2"/>
    </row>
    <row r="272" spans="9:11" ht="15.75" customHeight="1">
      <c r="I272" s="1"/>
      <c r="K272" s="2"/>
    </row>
    <row r="273" spans="9:11" ht="15.75" customHeight="1">
      <c r="I273" s="1"/>
      <c r="K273" s="2"/>
    </row>
    <row r="274" spans="9:11" ht="15.75" customHeight="1">
      <c r="I274" s="1"/>
      <c r="K274" s="2"/>
    </row>
    <row r="275" spans="9:11" ht="15.75" customHeight="1">
      <c r="I275" s="1"/>
      <c r="K275" s="2"/>
    </row>
    <row r="276" spans="9:11" ht="15.75" customHeight="1">
      <c r="I276" s="1"/>
      <c r="K276" s="2"/>
    </row>
    <row r="277" spans="9:11" ht="15.75" customHeight="1">
      <c r="I277" s="1"/>
      <c r="K277" s="2"/>
    </row>
    <row r="278" spans="9:11" ht="15.75" customHeight="1">
      <c r="I278" s="1"/>
      <c r="K278" s="2"/>
    </row>
    <row r="279" spans="9:11" ht="15.75" customHeight="1">
      <c r="I279" s="1"/>
      <c r="K279" s="2"/>
    </row>
    <row r="280" spans="9:11" ht="15.75" customHeight="1">
      <c r="I280" s="1"/>
      <c r="K280" s="2"/>
    </row>
    <row r="281" spans="9:11" ht="15.75" customHeight="1">
      <c r="I281" s="1"/>
      <c r="K281" s="2"/>
    </row>
    <row r="282" spans="9:11" ht="15.75" customHeight="1">
      <c r="I282" s="1"/>
      <c r="K282" s="2"/>
    </row>
    <row r="283" spans="9:11" ht="15.75" customHeight="1">
      <c r="I283" s="1"/>
      <c r="K283" s="2"/>
    </row>
    <row r="284" spans="9:11" ht="15.75" customHeight="1">
      <c r="I284" s="1"/>
      <c r="K284" s="2"/>
    </row>
    <row r="285" spans="9:11" ht="15.75" customHeight="1">
      <c r="I285" s="1"/>
      <c r="K285" s="2"/>
    </row>
    <row r="286" spans="9:11" ht="15.75" customHeight="1">
      <c r="I286" s="1"/>
      <c r="K286" s="2"/>
    </row>
    <row r="287" spans="9:11" ht="15.75" customHeight="1"/>
    <row r="288" spans="9:11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mergeCells count="40">
    <mergeCell ref="E47:G47"/>
    <mergeCell ref="D55:D57"/>
    <mergeCell ref="E57:G57"/>
    <mergeCell ref="D58:D60"/>
    <mergeCell ref="E60:G60"/>
    <mergeCell ref="D2:K2"/>
    <mergeCell ref="E4:E6"/>
    <mergeCell ref="F6:G6"/>
    <mergeCell ref="E7:E9"/>
    <mergeCell ref="F9:G9"/>
    <mergeCell ref="D4:D18"/>
    <mergeCell ref="E10:E17"/>
    <mergeCell ref="D73:G73"/>
    <mergeCell ref="C74:G74"/>
    <mergeCell ref="F17:G17"/>
    <mergeCell ref="E18:G18"/>
    <mergeCell ref="B20:K20"/>
    <mergeCell ref="B22:B74"/>
    <mergeCell ref="C22:C73"/>
    <mergeCell ref="D22:D34"/>
    <mergeCell ref="E34:G34"/>
    <mergeCell ref="D35:D39"/>
    <mergeCell ref="E39:G39"/>
    <mergeCell ref="D40:D41"/>
    <mergeCell ref="E41:G41"/>
    <mergeCell ref="D42:D44"/>
    <mergeCell ref="E44:G44"/>
    <mergeCell ref="D45:D47"/>
    <mergeCell ref="D65:D67"/>
    <mergeCell ref="E67:G67"/>
    <mergeCell ref="D68:D70"/>
    <mergeCell ref="E70:G70"/>
    <mergeCell ref="D71:D72"/>
    <mergeCell ref="E72:G72"/>
    <mergeCell ref="D48:D54"/>
    <mergeCell ref="E54:G54"/>
    <mergeCell ref="D61:D62"/>
    <mergeCell ref="E62:G62"/>
    <mergeCell ref="D63:D64"/>
    <mergeCell ref="E64:G64"/>
  </mergeCells>
  <phoneticPr fontId="13" type="noConversion"/>
  <hyperlinks>
    <hyperlink ref="M58" r:id="rId1" location="/estimate?id=a194046611a6e0ecdadaf84d1b43e9bbc0a30505" xr:uid="{00000000-0004-0000-0000-000000000000}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예산안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2022-08-15T11:23:09Z</dcterms:modified>
</cp:coreProperties>
</file>