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6" yWindow="600" windowWidth="13344" windowHeight="8004"/>
  </bookViews>
  <sheets>
    <sheet name="기층 기구" sheetId="1" r:id="rId1"/>
  </sheets>
  <calcPr calcId="145621"/>
  <extLst>
    <ext uri="GoogleSheetsCustomDataVersion1">
      <go:sheetsCustomData xmlns:go="http://customooxmlschemas.google.com/" r:id="rId5" roundtripDataSignature="AMtx7miGFF34ws0FKBEhyCFEc9vHxcb5tg=="/>
    </ext>
  </extLst>
</workbook>
</file>

<file path=xl/calcChain.xml><?xml version="1.0" encoding="utf-8"?>
<calcChain xmlns="http://schemas.openxmlformats.org/spreadsheetml/2006/main">
  <c r="I59" i="1" l="1"/>
  <c r="J59" i="1" s="1"/>
  <c r="I54" i="1"/>
  <c r="J54" i="1" s="1"/>
  <c r="I53" i="1"/>
  <c r="I55" i="1" s="1"/>
  <c r="I49" i="1"/>
  <c r="J49" i="1" s="1"/>
  <c r="H49" i="1"/>
  <c r="H48" i="1"/>
  <c r="H50" i="1" s="1"/>
  <c r="I31" i="1"/>
  <c r="I32" i="1" s="1"/>
  <c r="H31" i="1"/>
  <c r="J30" i="1"/>
  <c r="J29" i="1"/>
  <c r="J28" i="1"/>
  <c r="I27" i="1"/>
  <c r="H27" i="1"/>
  <c r="J27" i="1" s="1"/>
  <c r="J26" i="1"/>
  <c r="I25" i="1"/>
  <c r="H25" i="1"/>
  <c r="J25" i="1" s="1"/>
  <c r="J24" i="1"/>
  <c r="I23" i="1"/>
  <c r="H23" i="1"/>
  <c r="J23" i="1" s="1"/>
  <c r="J22" i="1"/>
  <c r="J17" i="1"/>
  <c r="I17" i="1"/>
  <c r="I58" i="1" s="1"/>
  <c r="H17" i="1"/>
  <c r="H58" i="1" s="1"/>
  <c r="H60" i="1" s="1"/>
  <c r="J16" i="1"/>
  <c r="J15" i="1"/>
  <c r="I14" i="1"/>
  <c r="H14" i="1"/>
  <c r="J14" i="1" s="1"/>
  <c r="J13" i="1"/>
  <c r="J12" i="1"/>
  <c r="J11" i="1"/>
  <c r="I10" i="1"/>
  <c r="J10" i="1" s="1"/>
  <c r="H10" i="1"/>
  <c r="J9" i="1"/>
  <c r="J8" i="1"/>
  <c r="J7" i="1"/>
  <c r="J6" i="1"/>
  <c r="J5" i="1"/>
  <c r="I33" i="1" l="1"/>
  <c r="I60" i="1"/>
  <c r="J60" i="1" s="1"/>
  <c r="J58" i="1"/>
  <c r="I18" i="1"/>
  <c r="H32" i="1"/>
  <c r="H33" i="1" s="1"/>
  <c r="H41" i="1" s="1"/>
  <c r="I48" i="1"/>
  <c r="H53" i="1"/>
  <c r="H55" i="1" s="1"/>
  <c r="J55" i="1" s="1"/>
  <c r="H18" i="1"/>
  <c r="H40" i="1" s="1"/>
  <c r="J31" i="1"/>
  <c r="J53" i="1"/>
  <c r="I50" i="1" l="1"/>
  <c r="J50" i="1" s="1"/>
  <c r="J48" i="1"/>
  <c r="H42" i="1"/>
  <c r="J18" i="1"/>
  <c r="I40" i="1"/>
  <c r="I41" i="1"/>
  <c r="J41" i="1" s="1"/>
  <c r="J33" i="1"/>
  <c r="J32" i="1"/>
  <c r="I42" i="1" l="1"/>
  <c r="J42" i="1" s="1"/>
  <c r="J40" i="1"/>
</calcChain>
</file>

<file path=xl/sharedStrings.xml><?xml version="1.0" encoding="utf-8"?>
<sst xmlns="http://schemas.openxmlformats.org/spreadsheetml/2006/main" count="115" uniqueCount="68">
  <si>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</si>
  <si>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</si>
  <si>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</si>
  <si>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</si>
  <si>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</si>
  <si>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</si>
  <si>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</si>
  <si>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</si>
  <si>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</si>
  <si>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t>전기및전자공학부 학생회</t>
  </si>
  <si>
    <t>학생</t>
  </si>
  <si>
    <t>기층 예산</t>
  </si>
  <si>
    <t>AA</t>
  </si>
  <si>
    <t>기층 예산 이월금</t>
  </si>
  <si>
    <t>AB</t>
  </si>
  <si>
    <t>계좌를 옮기며 출처를 알 수 없어 기층예산 이월금 합산</t>
  </si>
  <si>
    <t>과비</t>
  </si>
  <si>
    <t>AC</t>
  </si>
  <si>
    <t>과비 이월금</t>
  </si>
  <si>
    <t>AD</t>
  </si>
  <si>
    <t>-</t>
  </si>
  <si>
    <t>예금결산이자</t>
  </si>
  <si>
    <t>AE</t>
  </si>
  <si>
    <t>계</t>
  </si>
  <si>
    <t>본회계</t>
  </si>
  <si>
    <t>과사 지원금</t>
  </si>
  <si>
    <t>BA</t>
  </si>
  <si>
    <t>전반기 이월금</t>
  </si>
  <si>
    <t>BB</t>
  </si>
  <si>
    <t>예금이자</t>
  </si>
  <si>
    <t>BC</t>
  </si>
  <si>
    <t>자치</t>
  </si>
  <si>
    <t>CA</t>
  </si>
  <si>
    <t>문화행사 수익금으로 인한 이월금</t>
  </si>
  <si>
    <t>예금 이자</t>
  </si>
  <si>
    <t>CB</t>
  </si>
  <si>
    <t>총계</t>
  </si>
  <si>
    <t>지출</t>
  </si>
  <si>
    <t>담당</t>
  </si>
  <si>
    <t>소항목</t>
  </si>
  <si>
    <t>세부항목</t>
  </si>
  <si>
    <t>당해연도 예산</t>
  </si>
  <si>
    <t xml:space="preserve">비고 </t>
  </si>
  <si>
    <t>운영위원회</t>
  </si>
  <si>
    <t>과대표단 선거</t>
  </si>
  <si>
    <t>투표 이벤트</t>
  </si>
  <si>
    <t>A1</t>
  </si>
  <si>
    <r>
      <rPr>
        <sz val="10"/>
        <color rgb="FF000000"/>
        <rFont val="Arial"/>
        <family val="2"/>
      </rPr>
      <t>22</t>
    </r>
    <r>
      <rPr>
        <sz val="10"/>
        <color rgb="FF000000"/>
        <rFont val="돋움"/>
        <family val="3"/>
        <charset val="129"/>
      </rPr>
      <t>년도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상반기</t>
    </r>
    <r>
      <rPr>
        <sz val="10"/>
        <color rgb="FF000000"/>
        <rFont val="Arial"/>
        <family val="2"/>
      </rPr>
      <t xml:space="preserve"> 21</t>
    </r>
    <r>
      <rPr>
        <sz val="10"/>
        <color rgb="FF000000"/>
        <rFont val="돋움"/>
        <family val="3"/>
        <charset val="129"/>
      </rPr>
      <t>학번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과대표단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선거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기준</t>
    </r>
  </si>
  <si>
    <t>학생회 겨울 LT</t>
  </si>
  <si>
    <t>학생회 겨울 LT 준비 비용</t>
  </si>
  <si>
    <t>B1</t>
  </si>
  <si>
    <t xml:space="preserve">전자과 워크샵 답사 </t>
  </si>
  <si>
    <t>워크샵 답사 액티비티 사전 체험비</t>
  </si>
  <si>
    <t>C1</t>
  </si>
  <si>
    <t>단실비품 및 관리비용</t>
  </si>
  <si>
    <t>단실 비품</t>
  </si>
  <si>
    <t>D1</t>
  </si>
  <si>
    <r>
      <rPr>
        <sz val="10"/>
        <color rgb="FF000000"/>
        <rFont val="Arial"/>
        <family val="2"/>
      </rPr>
      <t>22</t>
    </r>
    <r>
      <rPr>
        <sz val="10"/>
        <color rgb="FF000000"/>
        <rFont val="돋움"/>
        <family val="3"/>
        <charset val="129"/>
      </rPr>
      <t>년도</t>
    </r>
    <r>
      <rPr>
        <sz val="10"/>
        <color rgb="FF000000"/>
        <rFont val="Arial"/>
        <family val="2"/>
      </rPr>
      <t xml:space="preserve"> 4</t>
    </r>
    <r>
      <rPr>
        <sz val="10"/>
        <color rgb="FF000000"/>
        <rFont val="돋움"/>
        <family val="3"/>
        <charset val="129"/>
      </rPr>
      <t>분기에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집행하지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못함</t>
    </r>
  </si>
  <si>
    <t>전자과 드롭박스</t>
  </si>
  <si>
    <t>전자과 드롭박스 구독비</t>
  </si>
  <si>
    <t>E1</t>
  </si>
  <si>
    <t>11.99달러 * 2달</t>
  </si>
  <si>
    <t>합계</t>
  </si>
  <si>
    <t>전체 대항목 총계</t>
  </si>
  <si>
    <t>전년도</t>
  </si>
  <si>
    <t>당해년도</t>
  </si>
  <si>
    <t>전년도 대비</t>
  </si>
  <si>
    <t>잔액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</si>
</sst>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₩-412]#,##0"/>
    <numFmt numFmtId="177" formatCode="0.0%"/>
    <numFmt numFmtId="178" formatCode="&quot;₩&quot;#,##0"/>
  </numFmts>
  <fonts count="12">
    <font>
      <sz val="10"/>
      <color rgb="FF000000"/>
      <name val="hnc_go_b_hint_gs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hnc_go_b_hint_gs"/>
      <family val="3"/>
      <charset val="129"/>
    </font>
    <font>
      <i/>
      <sz val="10"/>
      <color rgb="FFB7B7B7"/>
      <name val="Arial"/>
      <family val="2"/>
    </font>
    <font>
      <sz val="11"/>
      <color rgb="FF000000"/>
      <name val="Arial"/>
      <family val="2"/>
    </font>
    <font>
      <sz val="10"/>
      <color rgb="FF000000"/>
      <name val="&quot;맑은 고딕&quot;"/>
      <family val="3"/>
      <charset val="129"/>
    </font>
    <font>
      <sz val="10"/>
      <color theme="1"/>
      <name val="Hnc_go_b_hint_gs"/>
      <family val="3"/>
      <charset val="129"/>
    </font>
    <font>
      <sz val="10"/>
      <color theme="1"/>
      <name val="Arimo"/>
    </font>
    <font>
      <b/>
      <sz val="10"/>
      <color rgb="FF000000"/>
      <name val="Dotum"/>
    </font>
    <font>
      <sz val="10"/>
      <color rgb="FF000000"/>
      <name val="돋움"/>
      <family val="3"/>
      <charset val="129"/>
    </font>
    <font>
      <sz val="8"/>
      <name val="hnc_go_b_hint_gs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F4F4F4"/>
        <bgColor rgb="FFF4F4F4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 wrapText="1"/>
    </xf>
    <xf numFmtId="10" fontId="2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76" fontId="2" fillId="3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10" fontId="1" fillId="5" borderId="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176" fontId="2" fillId="2" borderId="18" xfId="0" applyNumberFormat="1" applyFont="1" applyFill="1" applyBorder="1" applyAlignment="1">
      <alignment horizontal="center" vertical="center"/>
    </xf>
    <xf numFmtId="10" fontId="2" fillId="2" borderId="18" xfId="0" applyNumberFormat="1" applyFont="1" applyFill="1" applyBorder="1" applyAlignment="1">
      <alignment horizontal="center" vertical="center"/>
    </xf>
    <xf numFmtId="177" fontId="1" fillId="2" borderId="18" xfId="0" applyNumberFormat="1" applyFont="1" applyFill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76" fontId="2" fillId="0" borderId="5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/>
    </xf>
    <xf numFmtId="177" fontId="1" fillId="2" borderId="20" xfId="0" applyNumberFormat="1" applyFont="1" applyFill="1" applyBorder="1" applyAlignment="1">
      <alignment horizontal="center" vertical="center"/>
    </xf>
    <xf numFmtId="176" fontId="2" fillId="6" borderId="19" xfId="0" applyNumberFormat="1" applyFont="1" applyFill="1" applyBorder="1" applyAlignment="1">
      <alignment horizontal="center" vertical="center"/>
    </xf>
    <xf numFmtId="10" fontId="2" fillId="6" borderId="5" xfId="0" applyNumberFormat="1" applyFont="1" applyFill="1" applyBorder="1" applyAlignment="1">
      <alignment horizontal="center" vertical="center"/>
    </xf>
    <xf numFmtId="177" fontId="1" fillId="6" borderId="5" xfId="0" applyNumberFormat="1" applyFont="1" applyFill="1" applyBorder="1" applyAlignment="1">
      <alignment horizontal="center" vertical="center"/>
    </xf>
    <xf numFmtId="178" fontId="2" fillId="3" borderId="5" xfId="0" applyNumberFormat="1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 vertical="center"/>
    </xf>
    <xf numFmtId="176" fontId="2" fillId="7" borderId="5" xfId="0" applyNumberFormat="1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8" borderId="5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176" fontId="2" fillId="9" borderId="5" xfId="0" applyNumberFormat="1" applyFont="1" applyFill="1" applyBorder="1" applyAlignment="1">
      <alignment horizontal="center" vertical="center"/>
    </xf>
    <xf numFmtId="10" fontId="1" fillId="9" borderId="5" xfId="0" applyNumberFormat="1" applyFont="1" applyFill="1" applyBorder="1" applyAlignment="1">
      <alignment horizontal="center" vertical="center"/>
    </xf>
    <xf numFmtId="10" fontId="1" fillId="4" borderId="5" xfId="0" applyNumberFormat="1" applyFont="1" applyFill="1" applyBorder="1" applyAlignment="1">
      <alignment horizontal="center"/>
    </xf>
    <xf numFmtId="10" fontId="1" fillId="9" borderId="5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3" fillId="0" borderId="13" xfId="0" applyFont="1" applyBorder="1"/>
    <xf numFmtId="0" fontId="1" fillId="0" borderId="6" xfId="0" applyFont="1" applyBorder="1" applyAlignment="1">
      <alignment horizontal="center" vertical="center"/>
    </xf>
    <xf numFmtId="176" fontId="2" fillId="2" borderId="15" xfId="0" applyNumberFormat="1" applyFont="1" applyFill="1" applyBorder="1" applyAlignment="1">
      <alignment horizontal="center" vertical="center"/>
    </xf>
    <xf numFmtId="0" fontId="3" fillId="0" borderId="16" xfId="0" applyFont="1" applyBorder="1"/>
    <xf numFmtId="0" fontId="3" fillId="0" borderId="17" xfId="0" applyFont="1" applyBorder="1"/>
    <xf numFmtId="0" fontId="7" fillId="0" borderId="6" xfId="0" applyFont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6" fontId="2" fillId="6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0000FF"/>
      </a:folHlink>
    </a:clrScheme>
    <a:fontScheme name="Sheets">
      <a:majorFont>
        <a:latin typeface="hnc_go_b_hint_gs"/>
        <a:ea typeface="hnc_go_b_hint_gs"/>
        <a:cs typeface="hnc_go_b_hint_gs"/>
      </a:majorFont>
      <a:minorFont>
        <a:latin typeface="hnc_go_b_hint_gs"/>
        <a:ea typeface="hnc_go_b_hint_gs"/>
        <a:cs typeface="hnc_go_b_hint_g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2"/>
  <sheetViews>
    <sheetView tabSelected="1" topLeftCell="A13" workbookViewId="0">
      <selection activeCell="I6" sqref="I6"/>
    </sheetView>
  </sheetViews>
  <sheetFormatPr defaultColWidth="14.44140625" defaultRowHeight="15" customHeight="1"/>
  <cols>
    <col min="1" max="3" width="12.6640625" customWidth="1"/>
    <col min="4" max="4" width="22.33203125" customWidth="1"/>
    <col min="5" max="5" width="12.88671875" customWidth="1"/>
    <col min="6" max="6" width="32.33203125" customWidth="1"/>
    <col min="7" max="7" width="12.6640625" customWidth="1"/>
    <col min="8" max="8" width="19.44140625" bestFit="1" customWidth="1"/>
    <col min="9" max="9" width="13.33203125" customWidth="1"/>
    <col min="10" max="10" width="13.109375" customWidth="1"/>
    <col min="11" max="11" width="47.33203125" customWidth="1"/>
    <col min="12" max="29" width="12.6640625" customWidth="1"/>
  </cols>
  <sheetData>
    <row r="1" spans="1:29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2"/>
      <c r="D3" s="61" t="s">
        <v>0</v>
      </c>
      <c r="E3" s="62"/>
      <c r="F3" s="62"/>
      <c r="G3" s="62"/>
      <c r="H3" s="62"/>
      <c r="I3" s="62"/>
      <c r="J3" s="62"/>
      <c r="K3" s="6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4" t="s">
        <v>6</v>
      </c>
      <c r="J4" s="5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"/>
      <c r="B5" s="1"/>
      <c r="C5" s="2"/>
      <c r="D5" s="64" t="s">
        <v>9</v>
      </c>
      <c r="E5" s="64" t="s">
        <v>10</v>
      </c>
      <c r="F5" s="6" t="s">
        <v>11</v>
      </c>
      <c r="G5" s="7" t="s">
        <v>12</v>
      </c>
      <c r="H5" s="8">
        <v>0</v>
      </c>
      <c r="I5" s="9">
        <v>0</v>
      </c>
      <c r="J5" s="10" t="str">
        <f t="shared" ref="J5:J18" si="0">IFERROR(I5/H5,"-%")</f>
        <v>-%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2"/>
      <c r="D6" s="65"/>
      <c r="E6" s="65"/>
      <c r="F6" s="6" t="s">
        <v>13</v>
      </c>
      <c r="G6" s="7" t="s">
        <v>14</v>
      </c>
      <c r="H6" s="8">
        <v>1521407</v>
      </c>
      <c r="I6" s="11">
        <v>3720454</v>
      </c>
      <c r="J6" s="10">
        <f t="shared" si="0"/>
        <v>2.4454034982092234</v>
      </c>
      <c r="K6" s="12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2"/>
      <c r="D7" s="65"/>
      <c r="E7" s="65"/>
      <c r="F7" s="6" t="s">
        <v>16</v>
      </c>
      <c r="G7" s="7" t="s">
        <v>17</v>
      </c>
      <c r="H7" s="8">
        <v>0</v>
      </c>
      <c r="I7" s="9">
        <v>0</v>
      </c>
      <c r="J7" s="10" t="str">
        <f t="shared" si="0"/>
        <v>-%</v>
      </c>
      <c r="K7" s="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2"/>
      <c r="D8" s="65"/>
      <c r="E8" s="65"/>
      <c r="F8" s="6" t="s">
        <v>18</v>
      </c>
      <c r="G8" s="7" t="s">
        <v>19</v>
      </c>
      <c r="H8" s="8" t="s">
        <v>20</v>
      </c>
      <c r="I8" s="9" t="s">
        <v>20</v>
      </c>
      <c r="J8" s="10" t="str">
        <f t="shared" si="0"/>
        <v>-%</v>
      </c>
      <c r="K8" s="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2"/>
      <c r="D9" s="65"/>
      <c r="E9" s="65"/>
      <c r="F9" s="6" t="s">
        <v>21</v>
      </c>
      <c r="G9" s="7" t="s">
        <v>22</v>
      </c>
      <c r="H9" s="8">
        <v>314</v>
      </c>
      <c r="I9" s="9">
        <v>700</v>
      </c>
      <c r="J9" s="10">
        <f t="shared" si="0"/>
        <v>2.2292993630573248</v>
      </c>
      <c r="K9" s="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2"/>
      <c r="D10" s="65"/>
      <c r="E10" s="66"/>
      <c r="F10" s="67" t="s">
        <v>23</v>
      </c>
      <c r="G10" s="63"/>
      <c r="H10" s="13">
        <f t="shared" ref="H10:I10" si="1">SUM(H5:H9)</f>
        <v>1521721</v>
      </c>
      <c r="I10" s="14">
        <f t="shared" si="1"/>
        <v>3721154</v>
      </c>
      <c r="J10" s="15">
        <f t="shared" si="0"/>
        <v>2.445358906133253</v>
      </c>
      <c r="K10" s="1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1"/>
      <c r="C11" s="2"/>
      <c r="D11" s="65"/>
      <c r="E11" s="64" t="s">
        <v>24</v>
      </c>
      <c r="F11" s="6" t="s">
        <v>25</v>
      </c>
      <c r="G11" s="7" t="s">
        <v>26</v>
      </c>
      <c r="H11" s="8">
        <v>0</v>
      </c>
      <c r="I11" s="8">
        <v>0</v>
      </c>
      <c r="J11" s="10" t="str">
        <f t="shared" si="0"/>
        <v>-%</v>
      </c>
      <c r="K11" s="1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"/>
      <c r="B12" s="1"/>
      <c r="C12" s="2"/>
      <c r="D12" s="65"/>
      <c r="E12" s="65"/>
      <c r="F12" s="6" t="s">
        <v>27</v>
      </c>
      <c r="G12" s="7" t="s">
        <v>28</v>
      </c>
      <c r="H12" s="8">
        <v>9133805</v>
      </c>
      <c r="I12" s="8">
        <v>2098055</v>
      </c>
      <c r="J12" s="10">
        <f t="shared" si="0"/>
        <v>0.22970218873733345</v>
      </c>
      <c r="K12" s="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"/>
      <c r="B13" s="1"/>
      <c r="C13" s="2"/>
      <c r="D13" s="65"/>
      <c r="E13" s="65"/>
      <c r="F13" s="6" t="s">
        <v>29</v>
      </c>
      <c r="G13" s="7" t="s">
        <v>30</v>
      </c>
      <c r="H13" s="8">
        <v>2655</v>
      </c>
      <c r="I13" s="8">
        <v>700</v>
      </c>
      <c r="J13" s="10">
        <f t="shared" si="0"/>
        <v>0.26365348399246702</v>
      </c>
      <c r="K13" s="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1"/>
      <c r="B14" s="1"/>
      <c r="C14" s="2"/>
      <c r="D14" s="65"/>
      <c r="E14" s="66"/>
      <c r="F14" s="67" t="s">
        <v>23</v>
      </c>
      <c r="G14" s="63"/>
      <c r="H14" s="13">
        <f t="shared" ref="H14:I14" si="2">SUM(H11:H13)</f>
        <v>9136460</v>
      </c>
      <c r="I14" s="13">
        <f t="shared" si="2"/>
        <v>2098755</v>
      </c>
      <c r="J14" s="15">
        <f t="shared" si="0"/>
        <v>0.22971205477832771</v>
      </c>
      <c r="K14" s="1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>
      <c r="A15" s="1"/>
      <c r="B15" s="1"/>
      <c r="C15" s="2"/>
      <c r="D15" s="65"/>
      <c r="E15" s="64" t="s">
        <v>31</v>
      </c>
      <c r="F15" s="6" t="s">
        <v>27</v>
      </c>
      <c r="G15" s="7" t="s">
        <v>32</v>
      </c>
      <c r="H15" s="8">
        <v>899</v>
      </c>
      <c r="I15" s="9">
        <v>2394867</v>
      </c>
      <c r="J15" s="10">
        <f t="shared" si="0"/>
        <v>2663.9232480533929</v>
      </c>
      <c r="K15" s="6" t="s">
        <v>33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1"/>
      <c r="B16" s="1"/>
      <c r="C16" s="2"/>
      <c r="D16" s="65"/>
      <c r="E16" s="65"/>
      <c r="F16" s="18" t="s">
        <v>34</v>
      </c>
      <c r="G16" s="7" t="s">
        <v>35</v>
      </c>
      <c r="H16" s="8">
        <v>8</v>
      </c>
      <c r="I16" s="9">
        <v>700</v>
      </c>
      <c r="J16" s="10">
        <f t="shared" si="0"/>
        <v>87.5</v>
      </c>
      <c r="K16" s="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1"/>
      <c r="B17" s="1"/>
      <c r="C17" s="2"/>
      <c r="D17" s="65"/>
      <c r="E17" s="65"/>
      <c r="F17" s="67" t="s">
        <v>23</v>
      </c>
      <c r="G17" s="63"/>
      <c r="H17" s="13">
        <f t="shared" ref="H17:I17" si="3">SUM(H15:H16)</f>
        <v>907</v>
      </c>
      <c r="I17" s="13">
        <f t="shared" si="3"/>
        <v>2395567</v>
      </c>
      <c r="J17" s="15">
        <f t="shared" si="0"/>
        <v>2641.1984564498348</v>
      </c>
      <c r="K17" s="1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1"/>
      <c r="B18" s="1"/>
      <c r="C18" s="2"/>
      <c r="D18" s="66"/>
      <c r="E18" s="79" t="s">
        <v>36</v>
      </c>
      <c r="F18" s="62"/>
      <c r="G18" s="63"/>
      <c r="H18" s="19">
        <f t="shared" ref="H18:I18" si="4">SUM(H10,H14,H17)</f>
        <v>10659088</v>
      </c>
      <c r="I18" s="19">
        <f t="shared" si="4"/>
        <v>8215476</v>
      </c>
      <c r="J18" s="20">
        <f t="shared" si="0"/>
        <v>0.77074849180342631</v>
      </c>
      <c r="K18" s="2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>
      <c r="A19" s="1"/>
      <c r="B19" s="1"/>
      <c r="C19" s="1"/>
      <c r="D19" s="1"/>
      <c r="E19" s="1"/>
      <c r="F19" s="1"/>
      <c r="G19" s="1"/>
      <c r="H19" s="22"/>
      <c r="I19" s="2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"/>
      <c r="B20" s="80" t="s">
        <v>37</v>
      </c>
      <c r="C20" s="62"/>
      <c r="D20" s="62"/>
      <c r="E20" s="62"/>
      <c r="F20" s="62"/>
      <c r="G20" s="62"/>
      <c r="H20" s="62"/>
      <c r="I20" s="62"/>
      <c r="J20" s="62"/>
      <c r="K20" s="6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"/>
      <c r="B21" s="24" t="s">
        <v>1</v>
      </c>
      <c r="C21" s="25" t="s">
        <v>38</v>
      </c>
      <c r="D21" s="25" t="s">
        <v>39</v>
      </c>
      <c r="E21" s="25" t="s">
        <v>2</v>
      </c>
      <c r="F21" s="25" t="s">
        <v>40</v>
      </c>
      <c r="G21" s="26" t="s">
        <v>4</v>
      </c>
      <c r="H21" s="26" t="s">
        <v>5</v>
      </c>
      <c r="I21" s="26" t="s">
        <v>41</v>
      </c>
      <c r="J21" s="27" t="s">
        <v>7</v>
      </c>
      <c r="K21" s="28" t="s">
        <v>42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"/>
      <c r="B22" s="81" t="s">
        <v>9</v>
      </c>
      <c r="C22" s="68" t="s">
        <v>43</v>
      </c>
      <c r="D22" s="68" t="s">
        <v>44</v>
      </c>
      <c r="E22" s="29" t="s">
        <v>31</v>
      </c>
      <c r="F22" s="29" t="s">
        <v>45</v>
      </c>
      <c r="G22" s="29" t="s">
        <v>46</v>
      </c>
      <c r="H22" s="29">
        <v>260000</v>
      </c>
      <c r="I22" s="29">
        <v>250000</v>
      </c>
      <c r="J22" s="10">
        <f t="shared" ref="J22:J33" si="5">IFERROR(I22/H22,"-%")</f>
        <v>0.96153846153846156</v>
      </c>
      <c r="K22" s="6" t="s">
        <v>47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1"/>
      <c r="B23" s="65"/>
      <c r="C23" s="65"/>
      <c r="D23" s="66"/>
      <c r="E23" s="82" t="s">
        <v>23</v>
      </c>
      <c r="F23" s="83"/>
      <c r="G23" s="84"/>
      <c r="H23" s="13">
        <f t="shared" ref="H23:I23" si="6">SUM(H22)</f>
        <v>260000</v>
      </c>
      <c r="I23" s="13">
        <f t="shared" si="6"/>
        <v>250000</v>
      </c>
      <c r="J23" s="15">
        <f t="shared" si="5"/>
        <v>0.96153846153846156</v>
      </c>
      <c r="K23" s="3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2.75" customHeight="1">
      <c r="A24" s="1"/>
      <c r="B24" s="65"/>
      <c r="C24" s="65"/>
      <c r="D24" s="68" t="s">
        <v>48</v>
      </c>
      <c r="E24" s="29" t="s">
        <v>31</v>
      </c>
      <c r="F24" s="29" t="s">
        <v>49</v>
      </c>
      <c r="G24" s="29" t="s">
        <v>50</v>
      </c>
      <c r="H24" s="29">
        <v>1000000</v>
      </c>
      <c r="I24" s="29">
        <v>1000000</v>
      </c>
      <c r="J24" s="10">
        <f t="shared" si="5"/>
        <v>1</v>
      </c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2.75" customHeight="1">
      <c r="A25" s="1"/>
      <c r="B25" s="65"/>
      <c r="C25" s="65"/>
      <c r="D25" s="66"/>
      <c r="E25" s="69" t="s">
        <v>23</v>
      </c>
      <c r="F25" s="62"/>
      <c r="G25" s="70"/>
      <c r="H25" s="13">
        <f t="shared" ref="H25:I25" si="7">SUM(H24)</f>
        <v>1000000</v>
      </c>
      <c r="I25" s="13">
        <f t="shared" si="7"/>
        <v>1000000</v>
      </c>
      <c r="J25" s="31">
        <f t="shared" si="5"/>
        <v>1</v>
      </c>
      <c r="K25" s="3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2.75" customHeight="1">
      <c r="A26" s="1"/>
      <c r="B26" s="65"/>
      <c r="C26" s="65"/>
      <c r="D26" s="71" t="s">
        <v>51</v>
      </c>
      <c r="E26" s="29" t="s">
        <v>31</v>
      </c>
      <c r="F26" s="32" t="s">
        <v>52</v>
      </c>
      <c r="G26" s="8" t="s">
        <v>53</v>
      </c>
      <c r="H26" s="33" t="s">
        <v>20</v>
      </c>
      <c r="I26" s="29">
        <v>400000</v>
      </c>
      <c r="J26" s="10" t="str">
        <f t="shared" si="5"/>
        <v>-%</v>
      </c>
      <c r="K26" s="3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2.75" customHeight="1">
      <c r="A27" s="1"/>
      <c r="B27" s="65"/>
      <c r="C27" s="65"/>
      <c r="D27" s="66"/>
      <c r="E27" s="72" t="s">
        <v>23</v>
      </c>
      <c r="F27" s="73"/>
      <c r="G27" s="74"/>
      <c r="H27" s="35">
        <f t="shared" ref="H27:I27" si="8">SUM(H26)</f>
        <v>0</v>
      </c>
      <c r="I27" s="35">
        <f t="shared" si="8"/>
        <v>400000</v>
      </c>
      <c r="J27" s="36" t="str">
        <f t="shared" si="5"/>
        <v>-%</v>
      </c>
      <c r="K27" s="3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75" customHeight="1">
      <c r="A28" s="1"/>
      <c r="B28" s="65"/>
      <c r="C28" s="65"/>
      <c r="D28" s="75" t="s">
        <v>54</v>
      </c>
      <c r="E28" s="38" t="s">
        <v>24</v>
      </c>
      <c r="F28" s="39" t="s">
        <v>55</v>
      </c>
      <c r="G28" s="40" t="s">
        <v>56</v>
      </c>
      <c r="H28" s="8" t="s">
        <v>20</v>
      </c>
      <c r="I28" s="41">
        <v>500000</v>
      </c>
      <c r="J28" s="10" t="str">
        <f t="shared" si="5"/>
        <v>-%</v>
      </c>
      <c r="K28" s="42" t="s">
        <v>57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 customHeight="1">
      <c r="A29" s="1"/>
      <c r="B29" s="65"/>
      <c r="C29" s="65"/>
      <c r="D29" s="66"/>
      <c r="E29" s="76" t="s">
        <v>23</v>
      </c>
      <c r="F29" s="62"/>
      <c r="G29" s="63"/>
      <c r="H29" s="43">
        <v>0</v>
      </c>
      <c r="I29" s="43">
        <v>500000</v>
      </c>
      <c r="J29" s="36" t="str">
        <f t="shared" si="5"/>
        <v>-%</v>
      </c>
      <c r="K29" s="4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 customHeight="1">
      <c r="A30" s="1"/>
      <c r="B30" s="65"/>
      <c r="C30" s="65"/>
      <c r="D30" s="68" t="s">
        <v>58</v>
      </c>
      <c r="E30" s="29" t="s">
        <v>24</v>
      </c>
      <c r="F30" s="29" t="s">
        <v>59</v>
      </c>
      <c r="G30" s="29" t="s">
        <v>60</v>
      </c>
      <c r="H30" s="29">
        <v>43818</v>
      </c>
      <c r="I30" s="29">
        <v>32000</v>
      </c>
      <c r="J30" s="10">
        <f t="shared" si="5"/>
        <v>0.73029348669496552</v>
      </c>
      <c r="K30" s="7" t="s">
        <v>61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 customHeight="1">
      <c r="A31" s="1"/>
      <c r="B31" s="65"/>
      <c r="C31" s="65"/>
      <c r="D31" s="66"/>
      <c r="E31" s="69" t="s">
        <v>23</v>
      </c>
      <c r="F31" s="62"/>
      <c r="G31" s="63"/>
      <c r="H31" s="43">
        <f>SUM(H30)</f>
        <v>43818</v>
      </c>
      <c r="I31" s="43">
        <f>I30</f>
        <v>32000</v>
      </c>
      <c r="J31" s="15">
        <f t="shared" si="5"/>
        <v>0.73029348669496552</v>
      </c>
      <c r="K31" s="3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1"/>
      <c r="B32" s="65"/>
      <c r="C32" s="66"/>
      <c r="D32" s="77" t="s">
        <v>62</v>
      </c>
      <c r="E32" s="62"/>
      <c r="F32" s="62"/>
      <c r="G32" s="63"/>
      <c r="H32" s="45">
        <f t="shared" ref="H32:I32" si="9">SUM(H23,H25,H27,H31,H29)</f>
        <v>1303818</v>
      </c>
      <c r="I32" s="45">
        <f t="shared" si="9"/>
        <v>2182000</v>
      </c>
      <c r="J32" s="46">
        <f t="shared" si="5"/>
        <v>1.6735464612392221</v>
      </c>
      <c r="K32" s="4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"/>
      <c r="B33" s="66"/>
      <c r="C33" s="78" t="s">
        <v>36</v>
      </c>
      <c r="D33" s="62"/>
      <c r="E33" s="62"/>
      <c r="F33" s="62"/>
      <c r="G33" s="63"/>
      <c r="H33" s="48">
        <f t="shared" ref="H33:I33" si="10">SUM(H32)</f>
        <v>1303818</v>
      </c>
      <c r="I33" s="48">
        <f t="shared" si="10"/>
        <v>2182000</v>
      </c>
      <c r="J33" s="20">
        <f t="shared" si="5"/>
        <v>1.6735464612392221</v>
      </c>
      <c r="K33" s="49" t="s">
        <v>63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"/>
      <c r="B39" s="1"/>
      <c r="C39" s="1"/>
      <c r="D39" s="1"/>
      <c r="E39" s="1"/>
      <c r="F39" s="1"/>
      <c r="G39" s="7" t="s">
        <v>36</v>
      </c>
      <c r="H39" s="50" t="s">
        <v>64</v>
      </c>
      <c r="I39" s="51" t="s">
        <v>65</v>
      </c>
      <c r="J39" s="52" t="s">
        <v>66</v>
      </c>
      <c r="K39" s="5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1"/>
      <c r="C40" s="1"/>
      <c r="D40" s="1"/>
      <c r="E40" s="1"/>
      <c r="F40" s="54"/>
      <c r="G40" s="55" t="s">
        <v>0</v>
      </c>
      <c r="H40" s="8">
        <f t="shared" ref="H40:I40" si="11">H18</f>
        <v>10659088</v>
      </c>
      <c r="I40" s="8">
        <f t="shared" si="11"/>
        <v>8215476</v>
      </c>
      <c r="J40" s="10">
        <f t="shared" ref="J40:J42" si="12">IFERROR(I40/H40,"-%")</f>
        <v>0.77074849180342631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"/>
      <c r="B41" s="1"/>
      <c r="C41" s="1"/>
      <c r="D41" s="1"/>
      <c r="E41" s="1"/>
      <c r="F41" s="54"/>
      <c r="G41" s="55" t="s">
        <v>37</v>
      </c>
      <c r="H41" s="8">
        <f t="shared" ref="H41:I41" si="13">H33</f>
        <v>1303818</v>
      </c>
      <c r="I41" s="8">
        <f t="shared" si="13"/>
        <v>2182000</v>
      </c>
      <c r="J41" s="10">
        <f t="shared" si="12"/>
        <v>1.6735464612392221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1"/>
      <c r="B42" s="1"/>
      <c r="C42" s="1"/>
      <c r="D42" s="1"/>
      <c r="E42" s="1"/>
      <c r="F42" s="54"/>
      <c r="G42" s="56" t="s">
        <v>67</v>
      </c>
      <c r="H42" s="57">
        <f t="shared" ref="H42:I42" si="14">H40-H41</f>
        <v>9355270</v>
      </c>
      <c r="I42" s="57">
        <f t="shared" si="14"/>
        <v>6033476</v>
      </c>
      <c r="J42" s="58">
        <f t="shared" si="12"/>
        <v>0.64492804590353892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1"/>
      <c r="B43" s="1"/>
      <c r="C43" s="1"/>
      <c r="D43" s="1"/>
      <c r="E43" s="1"/>
      <c r="F43" s="54"/>
      <c r="G43" s="54"/>
      <c r="H43" s="54"/>
      <c r="I43" s="5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"/>
      <c r="B47" s="1"/>
      <c r="C47" s="1"/>
      <c r="D47" s="1"/>
      <c r="E47" s="1"/>
      <c r="F47" s="1"/>
      <c r="G47" s="7" t="s">
        <v>10</v>
      </c>
      <c r="H47" s="50" t="s">
        <v>64</v>
      </c>
      <c r="I47" s="51" t="s">
        <v>65</v>
      </c>
      <c r="J47" s="52" t="s">
        <v>66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/>
      <c r="B48" s="1"/>
      <c r="C48" s="1"/>
      <c r="D48" s="1"/>
      <c r="E48" s="1"/>
      <c r="F48" s="1"/>
      <c r="G48" s="55" t="s">
        <v>0</v>
      </c>
      <c r="H48" s="8">
        <f t="shared" ref="H48:I48" si="15">H10</f>
        <v>1521721</v>
      </c>
      <c r="I48" s="8">
        <f t="shared" si="15"/>
        <v>3721154</v>
      </c>
      <c r="J48" s="59">
        <f t="shared" ref="J48:J49" si="16">IFERROR(I48/H48,"-%")</f>
        <v>2.445358906133253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1"/>
      <c r="B49" s="1"/>
      <c r="C49" s="1"/>
      <c r="D49" s="1"/>
      <c r="E49" s="1"/>
      <c r="F49" s="1"/>
      <c r="G49" s="55" t="s">
        <v>37</v>
      </c>
      <c r="H49" s="8">
        <f>SUMIF(E20:E33,"학생",H20:H33)</f>
        <v>0</v>
      </c>
      <c r="I49" s="8">
        <f>SUMIF(E20:E33,"학생",I20:I33)</f>
        <v>0</v>
      </c>
      <c r="J49" s="59" t="str">
        <f t="shared" si="16"/>
        <v>-%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1"/>
      <c r="B50" s="1"/>
      <c r="C50" s="1"/>
      <c r="D50" s="1"/>
      <c r="E50" s="1"/>
      <c r="F50" s="1"/>
      <c r="G50" s="56" t="s">
        <v>67</v>
      </c>
      <c r="H50" s="57">
        <f t="shared" ref="H50:I50" si="17">H48-H49</f>
        <v>1521721</v>
      </c>
      <c r="I50" s="57">
        <f t="shared" si="17"/>
        <v>3721154</v>
      </c>
      <c r="J50" s="60">
        <f>IFERROR(I50/H50,"%")</f>
        <v>2.445358906133253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>
      <c r="A52" s="1"/>
      <c r="B52" s="1"/>
      <c r="C52" s="1"/>
      <c r="D52" s="1"/>
      <c r="E52" s="1"/>
      <c r="F52" s="1"/>
      <c r="G52" s="7" t="s">
        <v>24</v>
      </c>
      <c r="H52" s="50" t="s">
        <v>64</v>
      </c>
      <c r="I52" s="51" t="s">
        <v>65</v>
      </c>
      <c r="J52" s="52" t="s">
        <v>66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>
      <c r="A53" s="1"/>
      <c r="B53" s="1"/>
      <c r="C53" s="1"/>
      <c r="D53" s="1"/>
      <c r="E53" s="1"/>
      <c r="F53" s="1"/>
      <c r="G53" s="55" t="s">
        <v>0</v>
      </c>
      <c r="H53" s="8">
        <f t="shared" ref="H53:I53" si="18">H14</f>
        <v>9136460</v>
      </c>
      <c r="I53" s="8">
        <f t="shared" si="18"/>
        <v>2098755</v>
      </c>
      <c r="J53" s="10">
        <f t="shared" ref="J53:J54" si="19">IFERROR(I53/H53,"-%")</f>
        <v>0.22971205477832771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>
      <c r="A54" s="1"/>
      <c r="B54" s="1"/>
      <c r="C54" s="1"/>
      <c r="D54" s="1"/>
      <c r="E54" s="1"/>
      <c r="F54" s="1"/>
      <c r="G54" s="55" t="s">
        <v>37</v>
      </c>
      <c r="H54" s="8">
        <v>1303818</v>
      </c>
      <c r="I54" s="8">
        <f>SUMIF(E20:E33,"본회계",I20:I33)</f>
        <v>532000</v>
      </c>
      <c r="J54" s="10">
        <f t="shared" si="19"/>
        <v>0.4080324094313777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>
      <c r="A55" s="1"/>
      <c r="B55" s="1"/>
      <c r="C55" s="1"/>
      <c r="D55" s="1"/>
      <c r="E55" s="1"/>
      <c r="F55" s="1"/>
      <c r="G55" s="56" t="s">
        <v>67</v>
      </c>
      <c r="H55" s="57">
        <f t="shared" ref="H55:I55" si="20">H53-H54</f>
        <v>7832642</v>
      </c>
      <c r="I55" s="57">
        <f t="shared" si="20"/>
        <v>1566755</v>
      </c>
      <c r="J55" s="60">
        <f>IFERROR(I55/H55,"%")</f>
        <v>0.20002893021281964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1"/>
      <c r="C57" s="1"/>
      <c r="D57" s="1"/>
      <c r="E57" s="1"/>
      <c r="F57" s="1"/>
      <c r="G57" s="7" t="s">
        <v>31</v>
      </c>
      <c r="H57" s="50" t="s">
        <v>64</v>
      </c>
      <c r="I57" s="51" t="s">
        <v>65</v>
      </c>
      <c r="J57" s="52" t="s">
        <v>66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1"/>
      <c r="B58" s="1"/>
      <c r="C58" s="1"/>
      <c r="D58" s="1"/>
      <c r="E58" s="1"/>
      <c r="F58" s="1"/>
      <c r="G58" s="55" t="s">
        <v>0</v>
      </c>
      <c r="H58" s="8">
        <f t="shared" ref="H58:I58" si="21">H17</f>
        <v>907</v>
      </c>
      <c r="I58" s="8">
        <f t="shared" si="21"/>
        <v>2395567</v>
      </c>
      <c r="J58" s="10">
        <f t="shared" ref="J58:J59" si="22">IFERROR(I58/H58,"-%")</f>
        <v>2641.1984564498348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>
      <c r="A59" s="1"/>
      <c r="B59" s="1"/>
      <c r="C59" s="1"/>
      <c r="D59" s="1"/>
      <c r="E59" s="1"/>
      <c r="F59" s="1"/>
      <c r="G59" s="55" t="s">
        <v>37</v>
      </c>
      <c r="H59" s="8">
        <v>0</v>
      </c>
      <c r="I59" s="8">
        <f>SUMIF(E20:E33,"자치",I20:I33)</f>
        <v>1650000</v>
      </c>
      <c r="J59" s="7" t="str">
        <f t="shared" si="22"/>
        <v>-%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1"/>
      <c r="B60" s="1"/>
      <c r="C60" s="1"/>
      <c r="D60" s="1"/>
      <c r="E60" s="1"/>
      <c r="F60" s="1"/>
      <c r="G60" s="56" t="s">
        <v>67</v>
      </c>
      <c r="H60" s="57">
        <f t="shared" ref="H60:I60" si="23">H58-H59</f>
        <v>907</v>
      </c>
      <c r="I60" s="57">
        <f t="shared" si="23"/>
        <v>745567</v>
      </c>
      <c r="J60" s="60">
        <f>IFERROR(I60/H60,"%")</f>
        <v>822.01433296582138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/>
    <row r="262" spans="1:29" ht="15.75" customHeight="1"/>
    <row r="263" spans="1:29" ht="15.75" customHeight="1"/>
    <row r="264" spans="1:29" ht="15.75" customHeight="1"/>
    <row r="265" spans="1:29" ht="15.75" customHeight="1"/>
    <row r="266" spans="1:29" ht="15.75" customHeight="1"/>
    <row r="267" spans="1:29" ht="15.75" customHeight="1"/>
    <row r="268" spans="1:29" ht="15.75" customHeight="1"/>
    <row r="269" spans="1:29" ht="15.75" customHeight="1"/>
    <row r="270" spans="1:29" ht="15.75" customHeight="1"/>
    <row r="271" spans="1:29" ht="15.75" customHeight="1"/>
    <row r="272" spans="1:29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24">
    <mergeCell ref="D30:D31"/>
    <mergeCell ref="E31:G31"/>
    <mergeCell ref="D32:G32"/>
    <mergeCell ref="C33:G33"/>
    <mergeCell ref="F17:G17"/>
    <mergeCell ref="E18:G18"/>
    <mergeCell ref="B20:K20"/>
    <mergeCell ref="B22:B33"/>
    <mergeCell ref="C22:C32"/>
    <mergeCell ref="D22:D23"/>
    <mergeCell ref="E23:G23"/>
    <mergeCell ref="D24:D25"/>
    <mergeCell ref="E25:G25"/>
    <mergeCell ref="D26:D27"/>
    <mergeCell ref="E27:G27"/>
    <mergeCell ref="D28:D29"/>
    <mergeCell ref="E29:G29"/>
    <mergeCell ref="D3:K3"/>
    <mergeCell ref="D5:D18"/>
    <mergeCell ref="E5:E10"/>
    <mergeCell ref="F10:G10"/>
    <mergeCell ref="E11:E14"/>
    <mergeCell ref="F14:G14"/>
    <mergeCell ref="E15:E17"/>
  </mergeCells>
  <phoneticPr fontId="11" type="noConversion"/>
  <pageMargins left="0.74805557727813721" right="0.74805557727813721" top="0.98430556058883667" bottom="0.9843055605888366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기층 기구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홍의상</cp:lastModifiedBy>
  <dcterms:created xsi:type="dcterms:W3CDTF">2022-12-23T10:18:25Z</dcterms:created>
  <dcterms:modified xsi:type="dcterms:W3CDTF">2022-12-26T10:41:23Z</dcterms:modified>
</cp:coreProperties>
</file>