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swl\Downloads\"/>
    </mc:Choice>
  </mc:AlternateContent>
  <xr:revisionPtr revIDLastSave="0" documentId="8_{0C789278-F2DD-417E-9019-BE801428B5A6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예산안수정본" sheetId="1" r:id="rId1"/>
  </sheets>
  <calcPr calcId="191029"/>
</workbook>
</file>

<file path=xl/calcChain.xml><?xml version="1.0" encoding="utf-8"?>
<calcChain xmlns="http://schemas.openxmlformats.org/spreadsheetml/2006/main">
  <c r="I46" i="1" l="1"/>
  <c r="J45" i="1"/>
  <c r="J44" i="1"/>
  <c r="I43" i="1" l="1"/>
  <c r="H29" i="1"/>
  <c r="I29" i="1"/>
  <c r="I73" i="1" l="1"/>
  <c r="H73" i="1"/>
  <c r="I68" i="1"/>
  <c r="H68" i="1"/>
  <c r="I63" i="1"/>
  <c r="H63" i="1"/>
  <c r="J43" i="1"/>
  <c r="J42" i="1"/>
  <c r="J41" i="1"/>
  <c r="I40" i="1"/>
  <c r="J40" i="1" s="1"/>
  <c r="J39" i="1"/>
  <c r="I38" i="1"/>
  <c r="H38" i="1"/>
  <c r="J37" i="1"/>
  <c r="J36" i="1"/>
  <c r="I35" i="1"/>
  <c r="J35" i="1" s="1"/>
  <c r="J34" i="1"/>
  <c r="I33" i="1"/>
  <c r="H33" i="1"/>
  <c r="J32" i="1"/>
  <c r="I31" i="1"/>
  <c r="J31" i="1" s="1"/>
  <c r="J30" i="1"/>
  <c r="J29" i="1"/>
  <c r="J28" i="1"/>
  <c r="I27" i="1"/>
  <c r="J27" i="1" s="1"/>
  <c r="J25" i="1"/>
  <c r="I20" i="1"/>
  <c r="H20" i="1"/>
  <c r="H72" i="1" s="1"/>
  <c r="I16" i="1"/>
  <c r="H16" i="1"/>
  <c r="H67" i="1" s="1"/>
  <c r="J15" i="1"/>
  <c r="J14" i="1"/>
  <c r="J13" i="1"/>
  <c r="J12" i="1"/>
  <c r="I11" i="1"/>
  <c r="H11" i="1"/>
  <c r="H62" i="1" s="1"/>
  <c r="J10" i="1"/>
  <c r="J9" i="1"/>
  <c r="J8" i="1"/>
  <c r="J7" i="1"/>
  <c r="J6" i="1"/>
  <c r="J5" i="1"/>
  <c r="J38" i="1" l="1"/>
  <c r="J11" i="1"/>
  <c r="J16" i="1"/>
  <c r="H46" i="1"/>
  <c r="H47" i="1" s="1"/>
  <c r="H55" i="1" s="1"/>
  <c r="J20" i="1"/>
  <c r="J33" i="1"/>
  <c r="J63" i="1"/>
  <c r="H69" i="1"/>
  <c r="H74" i="1"/>
  <c r="J68" i="1"/>
  <c r="H64" i="1"/>
  <c r="J73" i="1"/>
  <c r="H21" i="1"/>
  <c r="H54" i="1" s="1"/>
  <c r="I62" i="1"/>
  <c r="I21" i="1"/>
  <c r="I67" i="1"/>
  <c r="I72" i="1"/>
  <c r="H56" i="1" l="1"/>
  <c r="I74" i="1"/>
  <c r="J72" i="1"/>
  <c r="I69" i="1"/>
  <c r="J67" i="1"/>
  <c r="J46" i="1"/>
  <c r="I47" i="1"/>
  <c r="I54" i="1"/>
  <c r="J21" i="1"/>
  <c r="I64" i="1"/>
  <c r="J64" i="1" s="1"/>
  <c r="J62" i="1"/>
  <c r="J54" i="1" l="1"/>
  <c r="I55" i="1"/>
  <c r="J55" i="1" s="1"/>
  <c r="J47" i="1"/>
  <c r="I56" i="1" l="1"/>
  <c r="J56" i="1" s="1"/>
</calcChain>
</file>

<file path=xl/sharedStrings.xml><?xml version="1.0" encoding="utf-8"?>
<sst xmlns="http://schemas.openxmlformats.org/spreadsheetml/2006/main" count="189" uniqueCount="98">
  <si>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</si>
  <si>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</si>
  <si>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</si>
  <si>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</si>
  <si>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</si>
  <si>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</si>
  <si>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</si>
  <si>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</si>
  <si>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</si>
  <si>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건설및환경공학과</t>
  </si>
  <si>
    <t>학생</t>
  </si>
  <si>
    <t>기층예산</t>
  </si>
  <si>
    <t>AA</t>
  </si>
  <si>
    <t>필수 기입 항목</t>
  </si>
  <si>
    <t>기층 예산 이월금</t>
  </si>
  <si>
    <t>AB</t>
  </si>
  <si>
    <t>-</t>
  </si>
  <si>
    <t>필수 기입 항목, 22상반기부터 기층예산이월금 분리하여 동분기 결산 없음</t>
  </si>
  <si>
    <t>과비</t>
  </si>
  <si>
    <t>AC</t>
  </si>
  <si>
    <t>필수 기입 항목, 과비를 걷지 않음</t>
  </si>
  <si>
    <t>과비 이월금</t>
  </si>
  <si>
    <t>AD</t>
  </si>
  <si>
    <t>격려금</t>
  </si>
  <si>
    <t>AE</t>
  </si>
  <si>
    <t>필수 기입 항목, 예산은 직전반기 격려금과 동일하게 책정함</t>
  </si>
  <si>
    <t>예금결산이자</t>
  </si>
  <si>
    <t>AF</t>
  </si>
  <si>
    <t>계</t>
  </si>
  <si>
    <t>본회계</t>
  </si>
  <si>
    <t>학과설명회 지원금</t>
  </si>
  <si>
    <t>BC</t>
  </si>
  <si>
    <t>MT 지원금</t>
  </si>
  <si>
    <t>*전년도 동분기 코로나로 인해 미실시하여 예산편성 없음, 직전반기 예산안 참조하여 책정</t>
  </si>
  <si>
    <t>종강파티 지원금</t>
  </si>
  <si>
    <t>*전년도 동분기 코로나로 인해 미실시하여 결산 0원</t>
  </si>
  <si>
    <t>과방정비 지원금</t>
  </si>
  <si>
    <t>*전년도 동분기 코로나로 인해 미실시하여 예산편성 없음</t>
  </si>
  <si>
    <t>자치</t>
  </si>
  <si>
    <t>전반기 자치 이월금</t>
  </si>
  <si>
    <t>CA</t>
  </si>
  <si>
    <t>-%</t>
  </si>
  <si>
    <t>22상반기부터 기층예산이월금 분리</t>
  </si>
  <si>
    <t>축제부스 수익금</t>
  </si>
  <si>
    <t>CB</t>
  </si>
  <si>
    <t>축제부스 보증금 반환</t>
  </si>
  <si>
    <t>CC</t>
  </si>
  <si>
    <t>총계</t>
  </si>
  <si>
    <t>지출</t>
  </si>
  <si>
    <t>담당</t>
  </si>
  <si>
    <t>소항목</t>
  </si>
  <si>
    <t>세부항목</t>
  </si>
  <si>
    <t xml:space="preserve">비고 </t>
  </si>
  <si>
    <t>학생회장</t>
  </si>
  <si>
    <t>축제부스운영</t>
  </si>
  <si>
    <t>부스 재료비</t>
  </si>
  <si>
    <t>A1</t>
  </si>
  <si>
    <t>회오리감자 기계 구입</t>
  </si>
  <si>
    <t>A2</t>
  </si>
  <si>
    <t>B1</t>
  </si>
  <si>
    <t>개강파티</t>
  </si>
  <si>
    <t>식사비</t>
  </si>
  <si>
    <t>C1</t>
  </si>
  <si>
    <t>수혜 대상자: 학과 재학생, 코로나로 인해 전년도 동분기 예산편성 없음</t>
  </si>
  <si>
    <t>학과설명회</t>
  </si>
  <si>
    <t>D1</t>
  </si>
  <si>
    <t>학과 MT</t>
  </si>
  <si>
    <t>E1</t>
  </si>
  <si>
    <t>종강파티</t>
  </si>
  <si>
    <t>F1</t>
  </si>
  <si>
    <t>수혜 대상자: 학과 재학생; 코로나로 인해 전년도 종강파티 무산 (결산 0)</t>
  </si>
  <si>
    <t>후식비</t>
  </si>
  <si>
    <t>F2</t>
  </si>
  <si>
    <t>OTL 후기작성 이벤트</t>
  </si>
  <si>
    <t>참가 상품</t>
  </si>
  <si>
    <t>G1</t>
  </si>
  <si>
    <t>수혜 대상자: 학생회비 납부 대상자, 신사업</t>
  </si>
  <si>
    <t>물품 구입</t>
  </si>
  <si>
    <t>H1</t>
  </si>
  <si>
    <t>수혜 대상자: 학과 재학생, 전년도 동분기 코로나로 인해 과방 열지 않음</t>
  </si>
  <si>
    <t>H2</t>
  </si>
  <si>
    <t>합계</t>
  </si>
  <si>
    <t>전체 대항목 총계</t>
  </si>
  <si>
    <t>전년도</t>
  </si>
  <si>
    <t>당해년도</t>
  </si>
  <si>
    <t>전년도 대비</t>
  </si>
  <si>
    <t>잔액</t>
  </si>
  <si>
    <t>간식 구매</t>
  </si>
  <si>
    <t xml:space="preserve"> 2022 11차 중앙운영위원회 선집행 승인 항목, 수혜 대상자: 학과 재학생</t>
  </si>
  <si>
    <t>BA</t>
  </si>
  <si>
    <t>BB</t>
  </si>
  <si>
    <t>BD</t>
  </si>
  <si>
    <t>수혜 대상자: 학과 재학생; 코로나로 인해 전년도 동분기 예산편성 없음</t>
  </si>
  <si>
    <t>친해지길바래</t>
  </si>
  <si>
    <t>I1</t>
  </si>
  <si>
    <t>과방 활성화 사업</t>
  </si>
  <si>
    <t>식사지원금</t>
  </si>
  <si>
    <t>11월 정기 중앙운영위원회 추가경정 요청 항목 / 수혜 대상자: 학과 재학생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</si>
</sst>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9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Roboto"/>
    </font>
    <font>
      <b/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3F3F3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/>
    <xf numFmtId="164" fontId="4" fillId="0" borderId="9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0" fontId="6" fillId="2" borderId="9" xfId="0" applyNumberFormat="1" applyFont="1" applyFill="1" applyBorder="1" applyAlignment="1">
      <alignment horizontal="center"/>
    </xf>
    <xf numFmtId="165" fontId="3" fillId="2" borderId="9" xfId="0" applyNumberFormat="1" applyFont="1" applyFill="1" applyBorder="1"/>
    <xf numFmtId="164" fontId="4" fillId="0" borderId="5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164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3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/>
    <xf numFmtId="164" fontId="4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5" fillId="3" borderId="6" xfId="0" applyFont="1" applyFill="1" applyBorder="1" applyAlignment="1"/>
    <xf numFmtId="0" fontId="2" fillId="0" borderId="3" xfId="0" applyFont="1" applyBorder="1"/>
    <xf numFmtId="0" fontId="2" fillId="0" borderId="4" xfId="0" applyFont="1" applyBorder="1"/>
    <xf numFmtId="164" fontId="1" fillId="5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1" fillId="2" borderId="2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9" xfId="0" applyFont="1" applyBorder="1"/>
    <xf numFmtId="164" fontId="6" fillId="9" borderId="9" xfId="0" applyNumberFormat="1" applyFont="1" applyFill="1" applyBorder="1" applyAlignment="1">
      <alignment horizontal="center"/>
    </xf>
    <xf numFmtId="165" fontId="3" fillId="11" borderId="9" xfId="0" applyNumberFormat="1" applyFont="1" applyFill="1" applyBorder="1"/>
    <xf numFmtId="164" fontId="1" fillId="9" borderId="9" xfId="0" applyNumberFormat="1" applyFont="1" applyFill="1" applyBorder="1" applyAlignment="1">
      <alignment horizontal="center"/>
    </xf>
    <xf numFmtId="164" fontId="1" fillId="11" borderId="9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164" fontId="7" fillId="9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2" fillId="0" borderId="11" xfId="0" applyFont="1" applyBorder="1"/>
    <xf numFmtId="165" fontId="8" fillId="9" borderId="9" xfId="0" applyNumberFormat="1" applyFont="1" applyFill="1" applyBorder="1"/>
    <xf numFmtId="164" fontId="7" fillId="0" borderId="6" xfId="0" applyNumberFormat="1" applyFont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25"/>
  <sheetViews>
    <sheetView tabSelected="1" topLeftCell="B25" workbookViewId="0">
      <selection activeCell="H76" sqref="H76"/>
    </sheetView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0" width="13.109375" customWidth="1"/>
    <col min="11" max="11" width="62.664062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89" t="s">
        <v>0</v>
      </c>
      <c r="E3" s="80"/>
      <c r="F3" s="80"/>
      <c r="G3" s="80"/>
      <c r="H3" s="80"/>
      <c r="I3" s="80"/>
      <c r="J3" s="80"/>
      <c r="K3" s="8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90" t="s">
        <v>9</v>
      </c>
      <c r="E5" s="90" t="s">
        <v>10</v>
      </c>
      <c r="F5" s="7" t="s">
        <v>11</v>
      </c>
      <c r="G5" s="8" t="s">
        <v>12</v>
      </c>
      <c r="H5" s="9">
        <v>174000</v>
      </c>
      <c r="I5" s="10">
        <v>174000</v>
      </c>
      <c r="J5" s="11">
        <f t="shared" ref="J5:J16" si="0">IFERROR(I5/H5,"-%")</f>
        <v>1</v>
      </c>
      <c r="K5" s="8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77"/>
      <c r="E6" s="77"/>
      <c r="F6" s="12" t="s">
        <v>14</v>
      </c>
      <c r="G6" s="8" t="s">
        <v>15</v>
      </c>
      <c r="H6" s="9" t="s">
        <v>16</v>
      </c>
      <c r="I6" s="10">
        <v>174000</v>
      </c>
      <c r="J6" s="11" t="str">
        <f t="shared" si="0"/>
        <v>-%</v>
      </c>
      <c r="K6" s="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77"/>
      <c r="E7" s="77"/>
      <c r="F7" s="12" t="s">
        <v>18</v>
      </c>
      <c r="G7" s="8" t="s">
        <v>19</v>
      </c>
      <c r="H7" s="9" t="s">
        <v>16</v>
      </c>
      <c r="I7" s="10" t="s">
        <v>16</v>
      </c>
      <c r="J7" s="11" t="str">
        <f t="shared" si="0"/>
        <v>-%</v>
      </c>
      <c r="K7" s="8" t="s">
        <v>20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77"/>
      <c r="E8" s="77"/>
      <c r="F8" s="12" t="s">
        <v>21</v>
      </c>
      <c r="G8" s="8" t="s">
        <v>22</v>
      </c>
      <c r="H8" s="9" t="s">
        <v>16</v>
      </c>
      <c r="I8" s="10" t="s">
        <v>16</v>
      </c>
      <c r="J8" s="11" t="str">
        <f t="shared" si="0"/>
        <v>-%</v>
      </c>
      <c r="K8" s="8" t="s">
        <v>20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77"/>
      <c r="E9" s="77"/>
      <c r="F9" s="12" t="s">
        <v>23</v>
      </c>
      <c r="G9" s="8" t="s">
        <v>24</v>
      </c>
      <c r="H9" s="9">
        <v>230768</v>
      </c>
      <c r="I9" s="10">
        <v>222222</v>
      </c>
      <c r="J9" s="11">
        <f t="shared" si="0"/>
        <v>0.96296713582472437</v>
      </c>
      <c r="K9" s="8" t="s">
        <v>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77"/>
      <c r="E10" s="77"/>
      <c r="F10" s="12" t="s">
        <v>26</v>
      </c>
      <c r="G10" s="8" t="s">
        <v>27</v>
      </c>
      <c r="H10" s="9">
        <v>464</v>
      </c>
      <c r="I10" s="10">
        <v>500</v>
      </c>
      <c r="J10" s="11">
        <f t="shared" si="0"/>
        <v>1.0775862068965518</v>
      </c>
      <c r="K10" s="8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77"/>
      <c r="E11" s="78"/>
      <c r="F11" s="91" t="s">
        <v>28</v>
      </c>
      <c r="G11" s="81"/>
      <c r="H11" s="13">
        <f t="shared" ref="H11:I11" si="1">SUM(H5:H10)</f>
        <v>405232</v>
      </c>
      <c r="I11" s="14">
        <f t="shared" si="1"/>
        <v>570722</v>
      </c>
      <c r="J11" s="15">
        <f t="shared" si="0"/>
        <v>1.4083833458364592</v>
      </c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77"/>
      <c r="E12" s="90" t="s">
        <v>29</v>
      </c>
      <c r="F12" s="17" t="s">
        <v>30</v>
      </c>
      <c r="G12" s="8" t="s">
        <v>89</v>
      </c>
      <c r="H12" s="9">
        <v>1000000</v>
      </c>
      <c r="I12" s="18">
        <v>1000000</v>
      </c>
      <c r="J12" s="11">
        <f t="shared" si="0"/>
        <v>1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77"/>
      <c r="E13" s="77"/>
      <c r="F13" s="17" t="s">
        <v>32</v>
      </c>
      <c r="G13" s="8" t="s">
        <v>90</v>
      </c>
      <c r="H13" s="9" t="s">
        <v>16</v>
      </c>
      <c r="I13" s="18">
        <v>1000000</v>
      </c>
      <c r="J13" s="11" t="str">
        <f t="shared" si="0"/>
        <v>-%</v>
      </c>
      <c r="K13" s="8" t="s">
        <v>33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2"/>
      <c r="D14" s="77"/>
      <c r="E14" s="77"/>
      <c r="F14" s="17" t="s">
        <v>34</v>
      </c>
      <c r="G14" s="8" t="s">
        <v>31</v>
      </c>
      <c r="H14" s="9">
        <v>0</v>
      </c>
      <c r="I14" s="18">
        <v>200000</v>
      </c>
      <c r="J14" s="11" t="str">
        <f t="shared" si="0"/>
        <v>-%</v>
      </c>
      <c r="K14" s="8" t="s">
        <v>35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2"/>
      <c r="D15" s="77"/>
      <c r="E15" s="77"/>
      <c r="F15" s="17" t="s">
        <v>36</v>
      </c>
      <c r="G15" s="8" t="s">
        <v>91</v>
      </c>
      <c r="H15" s="9" t="s">
        <v>16</v>
      </c>
      <c r="I15" s="18">
        <v>100000</v>
      </c>
      <c r="J15" s="11" t="str">
        <f t="shared" si="0"/>
        <v>-%</v>
      </c>
      <c r="K15" s="8" t="s">
        <v>37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2"/>
      <c r="D16" s="77"/>
      <c r="E16" s="78"/>
      <c r="F16" s="91" t="s">
        <v>28</v>
      </c>
      <c r="G16" s="81"/>
      <c r="H16" s="13">
        <f t="shared" ref="H16:I16" si="2">SUM(H12:H15)</f>
        <v>1000000</v>
      </c>
      <c r="I16" s="13">
        <f t="shared" si="2"/>
        <v>2300000</v>
      </c>
      <c r="J16" s="15">
        <f t="shared" si="0"/>
        <v>2.2999999999999998</v>
      </c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2"/>
      <c r="D17" s="77"/>
      <c r="E17" s="90" t="s">
        <v>38</v>
      </c>
      <c r="F17" s="17" t="s">
        <v>39</v>
      </c>
      <c r="G17" s="8" t="s">
        <v>40</v>
      </c>
      <c r="H17" s="9" t="s">
        <v>16</v>
      </c>
      <c r="I17" s="9">
        <v>437537</v>
      </c>
      <c r="J17" s="8" t="s">
        <v>41</v>
      </c>
      <c r="K17" s="19" t="s">
        <v>42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1"/>
      <c r="C18" s="2"/>
      <c r="D18" s="77"/>
      <c r="E18" s="77"/>
      <c r="F18" s="12" t="s">
        <v>43</v>
      </c>
      <c r="G18" s="8" t="s">
        <v>44</v>
      </c>
      <c r="H18" s="9" t="s">
        <v>16</v>
      </c>
      <c r="I18" s="10">
        <v>600000</v>
      </c>
      <c r="J18" s="8" t="s">
        <v>41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1"/>
      <c r="C19" s="2"/>
      <c r="D19" s="77"/>
      <c r="E19" s="77"/>
      <c r="F19" s="12" t="s">
        <v>45</v>
      </c>
      <c r="G19" s="8" t="s">
        <v>46</v>
      </c>
      <c r="H19" s="9" t="s">
        <v>16</v>
      </c>
      <c r="I19" s="10">
        <v>200000</v>
      </c>
      <c r="J19" s="8" t="s">
        <v>41</v>
      </c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1"/>
      <c r="B20" s="1"/>
      <c r="C20" s="2"/>
      <c r="D20" s="77"/>
      <c r="E20" s="78"/>
      <c r="F20" s="91" t="s">
        <v>28</v>
      </c>
      <c r="G20" s="81"/>
      <c r="H20" s="13">
        <f>SUM(H17)</f>
        <v>0</v>
      </c>
      <c r="I20" s="13">
        <f>SUM(I17, I18, I19)</f>
        <v>1237537</v>
      </c>
      <c r="J20" s="15" t="str">
        <f t="shared" ref="J20:J21" si="3">IFERROR(I20/H20,"-%")</f>
        <v>-%</v>
      </c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1"/>
      <c r="B21" s="1"/>
      <c r="C21" s="2"/>
      <c r="D21" s="78"/>
      <c r="E21" s="92" t="s">
        <v>47</v>
      </c>
      <c r="F21" s="80"/>
      <c r="G21" s="81"/>
      <c r="H21" s="20">
        <f t="shared" ref="H21:I21" si="4">SUM(H11,H16,H20)</f>
        <v>1405232</v>
      </c>
      <c r="I21" s="21">
        <f t="shared" si="4"/>
        <v>4108259</v>
      </c>
      <c r="J21" s="22">
        <f t="shared" si="3"/>
        <v>2.9235450089380257</v>
      </c>
      <c r="K21" s="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/>
      <c r="B22" s="1"/>
      <c r="C22" s="1"/>
      <c r="D22" s="1"/>
      <c r="E22" s="1"/>
      <c r="F22" s="1"/>
      <c r="G22" s="1"/>
      <c r="H22" s="24"/>
      <c r="I22" s="2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26"/>
      <c r="B23" s="93" t="s">
        <v>48</v>
      </c>
      <c r="C23" s="80"/>
      <c r="D23" s="80"/>
      <c r="E23" s="80"/>
      <c r="F23" s="80"/>
      <c r="G23" s="80"/>
      <c r="H23" s="80"/>
      <c r="I23" s="80"/>
      <c r="J23" s="80"/>
      <c r="K23" s="8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26"/>
      <c r="B24" s="27" t="s">
        <v>1</v>
      </c>
      <c r="C24" s="28" t="s">
        <v>49</v>
      </c>
      <c r="D24" s="28" t="s">
        <v>50</v>
      </c>
      <c r="E24" s="28" t="s">
        <v>2</v>
      </c>
      <c r="F24" s="28" t="s">
        <v>51</v>
      </c>
      <c r="G24" s="29" t="s">
        <v>4</v>
      </c>
      <c r="H24" s="29" t="s">
        <v>5</v>
      </c>
      <c r="I24" s="30" t="s">
        <v>6</v>
      </c>
      <c r="J24" s="31" t="s">
        <v>7</v>
      </c>
      <c r="K24" s="32" t="s">
        <v>52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26"/>
      <c r="B25" s="94" t="s">
        <v>9</v>
      </c>
      <c r="C25" s="84" t="s">
        <v>53</v>
      </c>
      <c r="D25" s="84" t="s">
        <v>54</v>
      </c>
      <c r="E25" s="9" t="s">
        <v>38</v>
      </c>
      <c r="F25" s="9" t="s">
        <v>55</v>
      </c>
      <c r="G25" s="9" t="s">
        <v>56</v>
      </c>
      <c r="H25" s="9" t="s">
        <v>16</v>
      </c>
      <c r="I25" s="33">
        <v>350000</v>
      </c>
      <c r="J25" s="11" t="str">
        <f>IFERROR(I25/H25,"-%")</f>
        <v>-%</v>
      </c>
      <c r="K25" s="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26"/>
      <c r="B26" s="77"/>
      <c r="C26" s="77"/>
      <c r="D26" s="77"/>
      <c r="E26" s="35" t="s">
        <v>38</v>
      </c>
      <c r="F26" s="9" t="s">
        <v>57</v>
      </c>
      <c r="G26" s="35" t="s">
        <v>58</v>
      </c>
      <c r="H26" s="9" t="s">
        <v>16</v>
      </c>
      <c r="I26" s="33">
        <v>50000</v>
      </c>
      <c r="J26" s="8" t="s">
        <v>41</v>
      </c>
      <c r="K26" s="34" t="s">
        <v>88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26"/>
      <c r="B27" s="77"/>
      <c r="C27" s="77"/>
      <c r="D27" s="78"/>
      <c r="E27" s="85" t="s">
        <v>28</v>
      </c>
      <c r="F27" s="86"/>
      <c r="G27" s="86"/>
      <c r="H27" s="36" t="s">
        <v>16</v>
      </c>
      <c r="I27" s="37">
        <f>SUM(I25:I26)</f>
        <v>400000</v>
      </c>
      <c r="J27" s="15" t="str">
        <f t="shared" ref="J27:J47" si="5">IFERROR(I27/H27,"-%")</f>
        <v>-%</v>
      </c>
      <c r="K27" s="3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26"/>
      <c r="B28" s="77"/>
      <c r="C28" s="77"/>
      <c r="D28" s="84" t="s">
        <v>23</v>
      </c>
      <c r="E28" s="39" t="s">
        <v>10</v>
      </c>
      <c r="F28" s="40" t="s">
        <v>23</v>
      </c>
      <c r="G28" s="40" t="s">
        <v>59</v>
      </c>
      <c r="H28" s="40">
        <v>230768</v>
      </c>
      <c r="I28" s="40">
        <v>222222</v>
      </c>
      <c r="J28" s="11">
        <f t="shared" si="5"/>
        <v>0.96296713582472437</v>
      </c>
      <c r="K28" s="8" t="s">
        <v>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26"/>
      <c r="B29" s="77"/>
      <c r="C29" s="77"/>
      <c r="D29" s="78"/>
      <c r="E29" s="87" t="s">
        <v>28</v>
      </c>
      <c r="F29" s="80"/>
      <c r="G29" s="81"/>
      <c r="H29" s="37">
        <f>SUM(H28)</f>
        <v>230768</v>
      </c>
      <c r="I29" s="37">
        <f>SUM(I28)</f>
        <v>222222</v>
      </c>
      <c r="J29" s="15">
        <f t="shared" si="5"/>
        <v>0.96296713582472437</v>
      </c>
      <c r="K29" s="3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26"/>
      <c r="B30" s="77"/>
      <c r="C30" s="77"/>
      <c r="D30" s="84" t="s">
        <v>60</v>
      </c>
      <c r="E30" s="41" t="s">
        <v>38</v>
      </c>
      <c r="F30" s="41" t="s">
        <v>61</v>
      </c>
      <c r="G30" s="41" t="s">
        <v>62</v>
      </c>
      <c r="H30" s="41" t="s">
        <v>16</v>
      </c>
      <c r="I30" s="41">
        <v>200000</v>
      </c>
      <c r="J30" s="11" t="str">
        <f t="shared" si="5"/>
        <v>-%</v>
      </c>
      <c r="K30" s="42" t="s">
        <v>63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26"/>
      <c r="B31" s="77"/>
      <c r="C31" s="77"/>
      <c r="D31" s="78"/>
      <c r="E31" s="85" t="s">
        <v>28</v>
      </c>
      <c r="F31" s="86"/>
      <c r="G31" s="86"/>
      <c r="H31" s="36" t="s">
        <v>16</v>
      </c>
      <c r="I31" s="37">
        <f>SUM(I30)</f>
        <v>200000</v>
      </c>
      <c r="J31" s="15" t="str">
        <f t="shared" si="5"/>
        <v>-%</v>
      </c>
      <c r="K31" s="3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26"/>
      <c r="B32" s="77"/>
      <c r="C32" s="77"/>
      <c r="D32" s="84" t="s">
        <v>64</v>
      </c>
      <c r="E32" s="41" t="s">
        <v>29</v>
      </c>
      <c r="F32" s="41" t="s">
        <v>30</v>
      </c>
      <c r="G32" s="41" t="s">
        <v>65</v>
      </c>
      <c r="H32" s="41">
        <v>1000000</v>
      </c>
      <c r="I32" s="41">
        <v>1000000</v>
      </c>
      <c r="J32" s="11">
        <f t="shared" si="5"/>
        <v>1</v>
      </c>
      <c r="K32" s="4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26"/>
      <c r="B33" s="77"/>
      <c r="C33" s="77"/>
      <c r="D33" s="78"/>
      <c r="E33" s="85" t="s">
        <v>28</v>
      </c>
      <c r="F33" s="86"/>
      <c r="G33" s="86"/>
      <c r="H33" s="13">
        <f t="shared" ref="H33:I33" si="6">SUM(H32)</f>
        <v>1000000</v>
      </c>
      <c r="I33" s="37">
        <f t="shared" si="6"/>
        <v>1000000</v>
      </c>
      <c r="J33" s="15">
        <f t="shared" si="5"/>
        <v>1</v>
      </c>
      <c r="K33" s="7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26"/>
      <c r="B34" s="77"/>
      <c r="C34" s="77"/>
      <c r="D34" s="84" t="s">
        <v>66</v>
      </c>
      <c r="E34" s="40" t="s">
        <v>29</v>
      </c>
      <c r="F34" s="41" t="s">
        <v>32</v>
      </c>
      <c r="G34" s="41" t="s">
        <v>67</v>
      </c>
      <c r="H34" s="41" t="s">
        <v>16</v>
      </c>
      <c r="I34" s="41">
        <v>1000000</v>
      </c>
      <c r="J34" s="62" t="str">
        <f t="shared" si="5"/>
        <v>-%</v>
      </c>
      <c r="K34" s="75" t="s">
        <v>92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26"/>
      <c r="B35" s="77"/>
      <c r="C35" s="77"/>
      <c r="D35" s="78"/>
      <c r="E35" s="85" t="s">
        <v>28</v>
      </c>
      <c r="F35" s="86"/>
      <c r="G35" s="86"/>
      <c r="H35" s="36" t="s">
        <v>16</v>
      </c>
      <c r="I35" s="37">
        <f>SUM(I34)</f>
        <v>1000000</v>
      </c>
      <c r="J35" s="15" t="str">
        <f t="shared" si="5"/>
        <v>-%</v>
      </c>
      <c r="K35" s="7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26"/>
      <c r="B36" s="77"/>
      <c r="C36" s="77"/>
      <c r="D36" s="84" t="s">
        <v>68</v>
      </c>
      <c r="E36" s="40" t="s">
        <v>29</v>
      </c>
      <c r="F36" s="40" t="s">
        <v>61</v>
      </c>
      <c r="G36" s="40" t="s">
        <v>69</v>
      </c>
      <c r="H36" s="40">
        <v>0</v>
      </c>
      <c r="I36" s="40">
        <v>200000</v>
      </c>
      <c r="J36" s="11" t="str">
        <f t="shared" si="5"/>
        <v>-%</v>
      </c>
      <c r="K36" s="79" t="s">
        <v>70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26"/>
      <c r="B37" s="77"/>
      <c r="C37" s="77"/>
      <c r="D37" s="77"/>
      <c r="E37" s="9" t="s">
        <v>38</v>
      </c>
      <c r="F37" s="9" t="s">
        <v>71</v>
      </c>
      <c r="G37" s="9" t="s">
        <v>72</v>
      </c>
      <c r="H37" s="9">
        <v>0</v>
      </c>
      <c r="I37" s="40">
        <v>70000</v>
      </c>
      <c r="J37" s="11" t="str">
        <f t="shared" si="5"/>
        <v>-%</v>
      </c>
      <c r="K37" s="7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26"/>
      <c r="B38" s="77"/>
      <c r="C38" s="77"/>
      <c r="D38" s="78"/>
      <c r="E38" s="85" t="s">
        <v>28</v>
      </c>
      <c r="F38" s="86"/>
      <c r="G38" s="86"/>
      <c r="H38" s="13">
        <f t="shared" ref="H38:I38" si="7">SUM(H36:H37)</f>
        <v>0</v>
      </c>
      <c r="I38" s="37">
        <f t="shared" si="7"/>
        <v>270000</v>
      </c>
      <c r="J38" s="15" t="str">
        <f t="shared" si="5"/>
        <v>-%</v>
      </c>
      <c r="K38" s="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26"/>
      <c r="B39" s="77"/>
      <c r="C39" s="77"/>
      <c r="D39" s="76" t="s">
        <v>73</v>
      </c>
      <c r="E39" s="43" t="s">
        <v>10</v>
      </c>
      <c r="F39" s="43" t="s">
        <v>74</v>
      </c>
      <c r="G39" s="43" t="s">
        <v>75</v>
      </c>
      <c r="H39" s="70" t="s">
        <v>16</v>
      </c>
      <c r="I39" s="43">
        <v>50000</v>
      </c>
      <c r="J39" s="44" t="str">
        <f t="shared" si="5"/>
        <v>-%</v>
      </c>
      <c r="K39" s="42" t="s">
        <v>76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26"/>
      <c r="B40" s="77"/>
      <c r="C40" s="77"/>
      <c r="D40" s="78"/>
      <c r="E40" s="88" t="s">
        <v>28</v>
      </c>
      <c r="F40" s="86"/>
      <c r="G40" s="86"/>
      <c r="H40" s="72" t="s">
        <v>16</v>
      </c>
      <c r="I40" s="46">
        <f>SUM(I39)</f>
        <v>50000</v>
      </c>
      <c r="J40" s="47" t="str">
        <f t="shared" si="5"/>
        <v>-%</v>
      </c>
      <c r="K40" s="4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26"/>
      <c r="B41" s="77"/>
      <c r="C41" s="77"/>
      <c r="D41" s="108" t="s">
        <v>95</v>
      </c>
      <c r="E41" s="49" t="s">
        <v>29</v>
      </c>
      <c r="F41" s="49" t="s">
        <v>77</v>
      </c>
      <c r="G41" s="49" t="s">
        <v>78</v>
      </c>
      <c r="H41" s="71" t="s">
        <v>16</v>
      </c>
      <c r="I41" s="43">
        <v>100000</v>
      </c>
      <c r="J41" s="50" t="str">
        <f t="shared" si="5"/>
        <v>-%</v>
      </c>
      <c r="K41" s="79" t="s">
        <v>79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26"/>
      <c r="B42" s="77"/>
      <c r="C42" s="77"/>
      <c r="D42" s="77"/>
      <c r="E42" s="49" t="s">
        <v>38</v>
      </c>
      <c r="F42" s="69" t="s">
        <v>87</v>
      </c>
      <c r="G42" s="49" t="s">
        <v>80</v>
      </c>
      <c r="H42" s="49" t="s">
        <v>16</v>
      </c>
      <c r="I42" s="43">
        <v>100000</v>
      </c>
      <c r="J42" s="50" t="str">
        <f t="shared" si="5"/>
        <v>-%</v>
      </c>
      <c r="K42" s="7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26"/>
      <c r="B43" s="77"/>
      <c r="C43" s="77"/>
      <c r="D43" s="78"/>
      <c r="E43" s="95" t="s">
        <v>28</v>
      </c>
      <c r="F43" s="96"/>
      <c r="G43" s="97"/>
      <c r="H43" s="45" t="s">
        <v>16</v>
      </c>
      <c r="I43" s="46">
        <f>SUM(I41:I42)</f>
        <v>200000</v>
      </c>
      <c r="J43" s="47" t="str">
        <f t="shared" si="5"/>
        <v>-%</v>
      </c>
      <c r="K43" s="4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26"/>
      <c r="B44" s="77"/>
      <c r="C44" s="77"/>
      <c r="D44" s="110" t="s">
        <v>93</v>
      </c>
      <c r="E44" s="104" t="s">
        <v>38</v>
      </c>
      <c r="F44" s="109" t="s">
        <v>96</v>
      </c>
      <c r="G44" s="103" t="s">
        <v>94</v>
      </c>
      <c r="H44" s="101" t="s">
        <v>16</v>
      </c>
      <c r="I44" s="99">
        <v>400000</v>
      </c>
      <c r="J44" s="50" t="str">
        <f t="shared" si="5"/>
        <v>-%</v>
      </c>
      <c r="K44" s="107" t="s">
        <v>97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ht="13.2" x14ac:dyDescent="0.25">
      <c r="A45" s="26"/>
      <c r="B45" s="77"/>
      <c r="C45" s="77"/>
      <c r="D45" s="111"/>
      <c r="E45" s="105" t="s">
        <v>28</v>
      </c>
      <c r="F45" s="106"/>
      <c r="G45" s="106"/>
      <c r="H45" s="102" t="s">
        <v>16</v>
      </c>
      <c r="I45" s="46">
        <v>400000</v>
      </c>
      <c r="J45" s="47" t="str">
        <f t="shared" si="5"/>
        <v>-%</v>
      </c>
      <c r="K45" s="100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ht="13.2" x14ac:dyDescent="0.25">
      <c r="A46" s="26"/>
      <c r="B46" s="77"/>
      <c r="C46" s="78"/>
      <c r="D46" s="82" t="s">
        <v>81</v>
      </c>
      <c r="E46" s="86"/>
      <c r="F46" s="86"/>
      <c r="G46" s="98"/>
      <c r="H46" s="51">
        <f>SUM(H38,H33,H29)</f>
        <v>1230768</v>
      </c>
      <c r="I46" s="51">
        <f>SUM(I45, I43,I40,I38,I35,I33,I31,I29,I27)</f>
        <v>3742222</v>
      </c>
      <c r="J46" s="52">
        <f t="shared" si="5"/>
        <v>3.0405584155584156</v>
      </c>
      <c r="K46" s="5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26"/>
      <c r="B47" s="78"/>
      <c r="C47" s="83" t="s">
        <v>47</v>
      </c>
      <c r="D47" s="80"/>
      <c r="E47" s="80"/>
      <c r="F47" s="80"/>
      <c r="G47" s="81"/>
      <c r="H47" s="54">
        <f t="shared" ref="H47:I47" si="8">H46</f>
        <v>1230768</v>
      </c>
      <c r="I47" s="54">
        <f t="shared" si="8"/>
        <v>3742222</v>
      </c>
      <c r="J47" s="22">
        <f t="shared" si="5"/>
        <v>3.0405584155584156</v>
      </c>
      <c r="K47" s="55" t="s">
        <v>82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1"/>
      <c r="B53" s="1"/>
      <c r="C53" s="1"/>
      <c r="D53" s="1"/>
      <c r="E53" s="1"/>
      <c r="F53" s="1"/>
      <c r="G53" s="8" t="s">
        <v>47</v>
      </c>
      <c r="H53" s="56" t="s">
        <v>83</v>
      </c>
      <c r="I53" s="57" t="s">
        <v>84</v>
      </c>
      <c r="J53" s="58" t="s">
        <v>85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1"/>
      <c r="B54" s="1"/>
      <c r="C54" s="1"/>
      <c r="D54" s="1"/>
      <c r="E54" s="1"/>
      <c r="F54" s="59"/>
      <c r="G54" s="60" t="s">
        <v>0</v>
      </c>
      <c r="H54" s="61">
        <f>H21</f>
        <v>1405232</v>
      </c>
      <c r="I54" s="61">
        <f>I21</f>
        <v>4108259</v>
      </c>
      <c r="J54" s="62">
        <f t="shared" ref="J54:J56" si="9">IFERROR(I54/H54,"-%")</f>
        <v>2.9235450089380257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1"/>
      <c r="B55" s="1"/>
      <c r="C55" s="1"/>
      <c r="D55" s="1"/>
      <c r="E55" s="1"/>
      <c r="F55" s="59"/>
      <c r="G55" s="60" t="s">
        <v>48</v>
      </c>
      <c r="H55" s="61">
        <f t="shared" ref="H55:I55" si="10">H47</f>
        <v>1230768</v>
      </c>
      <c r="I55" s="61">
        <f t="shared" si="10"/>
        <v>3742222</v>
      </c>
      <c r="J55" s="11">
        <f t="shared" si="9"/>
        <v>3.0405584155584156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1"/>
      <c r="C56" s="1"/>
      <c r="D56" s="1"/>
      <c r="E56" s="1"/>
      <c r="F56" s="59"/>
      <c r="G56" s="63" t="s">
        <v>86</v>
      </c>
      <c r="H56" s="64">
        <f t="shared" ref="H56:I56" si="11">H54-H55</f>
        <v>174464</v>
      </c>
      <c r="I56" s="64">
        <f t="shared" si="11"/>
        <v>366037</v>
      </c>
      <c r="J56" s="65">
        <f t="shared" si="9"/>
        <v>2.0980660766691122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1"/>
      <c r="C57" s="1"/>
      <c r="D57" s="1"/>
      <c r="E57" s="1"/>
      <c r="F57" s="59"/>
      <c r="G57" s="59"/>
      <c r="H57" s="59"/>
      <c r="I57" s="5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8" t="s">
        <v>10</v>
      </c>
      <c r="H61" s="56" t="s">
        <v>83</v>
      </c>
      <c r="I61" s="57" t="s">
        <v>84</v>
      </c>
      <c r="J61" s="58" t="s">
        <v>85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60" t="s">
        <v>0</v>
      </c>
      <c r="H62" s="61">
        <f>H11</f>
        <v>405232</v>
      </c>
      <c r="I62" s="61">
        <f>I11</f>
        <v>570722</v>
      </c>
      <c r="J62" s="66">
        <f t="shared" ref="J62:J63" si="12">IFERROR(I62/H62,"-%")</f>
        <v>1.4083833458364592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60" t="s">
        <v>48</v>
      </c>
      <c r="H63" s="61">
        <f>SUMIF(E23:E47, "학생", H23:H47)</f>
        <v>230768</v>
      </c>
      <c r="I63" s="61">
        <f>SUMIF(E23:E47, "학생", I23:I47)</f>
        <v>272222</v>
      </c>
      <c r="J63" s="66">
        <f t="shared" si="12"/>
        <v>1.1796349580531096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63" t="s">
        <v>86</v>
      </c>
      <c r="H64" s="64">
        <f t="shared" ref="H64:I64" si="13">H62-H63</f>
        <v>174464</v>
      </c>
      <c r="I64" s="64">
        <f t="shared" si="13"/>
        <v>298500</v>
      </c>
      <c r="J64" s="67">
        <f>IFERROR(I64/H64, "%")</f>
        <v>1.7109546955245782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1"/>
      <c r="G66" s="8" t="s">
        <v>29</v>
      </c>
      <c r="H66" s="56" t="s">
        <v>83</v>
      </c>
      <c r="I66" s="57" t="s">
        <v>84</v>
      </c>
      <c r="J66" s="58" t="s">
        <v>85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1"/>
      <c r="G67" s="60" t="s">
        <v>0</v>
      </c>
      <c r="H67" s="61">
        <f>H16</f>
        <v>1000000</v>
      </c>
      <c r="I67" s="61">
        <f>I16</f>
        <v>2300000</v>
      </c>
      <c r="J67" s="11">
        <f t="shared" ref="J67:J68" si="14">IFERROR(I67/H67,"-%")</f>
        <v>2.2999999999999998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1"/>
      <c r="G68" s="60" t="s">
        <v>48</v>
      </c>
      <c r="H68" s="61">
        <f>SUMIF(E23:E47, "본회계", H23:H47)</f>
        <v>1000000</v>
      </c>
      <c r="I68" s="61">
        <f>SUMIF(E23:E47, "본회계", I23:I47)</f>
        <v>2300000</v>
      </c>
      <c r="J68" s="11">
        <f t="shared" si="14"/>
        <v>2.2999999999999998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1"/>
      <c r="G69" s="63" t="s">
        <v>86</v>
      </c>
      <c r="H69" s="64">
        <f t="shared" ref="H69:I69" si="15">H67-H68</f>
        <v>0</v>
      </c>
      <c r="I69" s="64">
        <f t="shared" si="15"/>
        <v>0</v>
      </c>
      <c r="J69" s="68" t="s">
        <v>41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8" t="s">
        <v>38</v>
      </c>
      <c r="H71" s="56" t="s">
        <v>83</v>
      </c>
      <c r="I71" s="57" t="s">
        <v>84</v>
      </c>
      <c r="J71" s="58" t="s">
        <v>85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60" t="s">
        <v>0</v>
      </c>
      <c r="H72" s="61">
        <f>H20</f>
        <v>0</v>
      </c>
      <c r="I72" s="61">
        <f>I20</f>
        <v>1237537</v>
      </c>
      <c r="J72" s="11" t="str">
        <f t="shared" ref="J72:J73" si="16">IFERROR(I72/H72,"-%")</f>
        <v>-%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60" t="s">
        <v>48</v>
      </c>
      <c r="H73" s="61">
        <f>SUMIF(E23:E47, "자치", H23:H47)</f>
        <v>0</v>
      </c>
      <c r="I73" s="61">
        <f>SUMIF(E23:E47, "자치", I23:I47)</f>
        <v>1170000</v>
      </c>
      <c r="J73" s="8" t="str">
        <f t="shared" si="16"/>
        <v>-%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63" t="s">
        <v>86</v>
      </c>
      <c r="H74" s="64">
        <f t="shared" ref="H74:I74" si="17">H72-H73</f>
        <v>0</v>
      </c>
      <c r="I74" s="64">
        <f t="shared" si="17"/>
        <v>67537</v>
      </c>
      <c r="J74" s="68" t="s">
        <v>41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</sheetData>
  <mergeCells count="34">
    <mergeCell ref="D44:D45"/>
    <mergeCell ref="E45:G45"/>
    <mergeCell ref="K36:K37"/>
    <mergeCell ref="E38:G38"/>
    <mergeCell ref="D39:D40"/>
    <mergeCell ref="E40:G40"/>
    <mergeCell ref="D3:K3"/>
    <mergeCell ref="D5:D21"/>
    <mergeCell ref="E5:E11"/>
    <mergeCell ref="F11:G11"/>
    <mergeCell ref="E12:E16"/>
    <mergeCell ref="F16:G16"/>
    <mergeCell ref="E17:E20"/>
    <mergeCell ref="F20:G20"/>
    <mergeCell ref="E21:G21"/>
    <mergeCell ref="B23:K23"/>
    <mergeCell ref="B25:B47"/>
    <mergeCell ref="C25:C46"/>
    <mergeCell ref="D25:D27"/>
    <mergeCell ref="E27:G27"/>
    <mergeCell ref="D28:D29"/>
    <mergeCell ref="E29:G29"/>
    <mergeCell ref="D30:D31"/>
    <mergeCell ref="E31:G31"/>
    <mergeCell ref="D32:D33"/>
    <mergeCell ref="E33:G33"/>
    <mergeCell ref="D34:D35"/>
    <mergeCell ref="E35:G35"/>
    <mergeCell ref="D36:D38"/>
    <mergeCell ref="D41:D43"/>
    <mergeCell ref="K41:K42"/>
    <mergeCell ref="E43:G43"/>
    <mergeCell ref="D46:G46"/>
    <mergeCell ref="C47:G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예산안수정본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Jisun Lee</cp:lastModifiedBy>
  <dcterms:created xsi:type="dcterms:W3CDTF">2022-08-31T11:43:50Z</dcterms:created>
  <dcterms:modified xsi:type="dcterms:W3CDTF">2022-10-31T11:31:26Z</dcterms:modified>
</cp:coreProperties>
</file>