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david-private/Desktop/기층 서류/"/>
    </mc:Choice>
  </mc:AlternateContent>
  <xr:revisionPtr revIDLastSave="0" documentId="13_ncr:1_{050364B7-4415-3C44-B38E-5132EC79A0CB}" xr6:coauthVersionLast="47" xr6:coauthVersionMax="47" xr10:uidLastSave="{00000000-0000-0000-0000-000000000000}"/>
  <bookViews>
    <workbookView xWindow="0" yWindow="500" windowWidth="35840" windowHeight="20260" xr2:uid="{00000000-000D-0000-FFFF-FFFF00000000}"/>
  </bookViews>
  <sheets>
    <sheet name="시트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YrHxYrHrqgGb7pEk1jgehdeuzAA=="/>
    </ext>
  </extLst>
</workbook>
</file>

<file path=xl/calcChain.xml><?xml version="1.0" encoding="utf-8"?>
<calcChain xmlns="http://schemas.openxmlformats.org/spreadsheetml/2006/main">
  <c r="I70" i="1" l="1"/>
  <c r="H70" i="1"/>
  <c r="I65" i="1"/>
  <c r="J65" i="1" s="1"/>
  <c r="H65" i="1"/>
  <c r="H64" i="1"/>
  <c r="I60" i="1"/>
  <c r="J60" i="1" s="1"/>
  <c r="H60" i="1"/>
  <c r="I59" i="1"/>
  <c r="I44" i="1"/>
  <c r="J44" i="1" s="1"/>
  <c r="H44" i="1"/>
  <c r="J43" i="1"/>
  <c r="I42" i="1"/>
  <c r="J42" i="1" s="1"/>
  <c r="H42" i="1"/>
  <c r="J41" i="1"/>
  <c r="I40" i="1"/>
  <c r="H40" i="1"/>
  <c r="J40" i="1" s="1"/>
  <c r="J39" i="1"/>
  <c r="J38" i="1"/>
  <c r="J37" i="1"/>
  <c r="I36" i="1"/>
  <c r="J36" i="1" s="1"/>
  <c r="H36" i="1"/>
  <c r="H45" i="1" s="1"/>
  <c r="J35" i="1"/>
  <c r="I34" i="1"/>
  <c r="J34" i="1" s="1"/>
  <c r="H34" i="1"/>
  <c r="J33" i="1"/>
  <c r="J32" i="1"/>
  <c r="I31" i="1"/>
  <c r="J31" i="1" s="1"/>
  <c r="H31" i="1"/>
  <c r="J30" i="1"/>
  <c r="J29" i="1"/>
  <c r="I27" i="1"/>
  <c r="I28" i="1" s="1"/>
  <c r="H27" i="1"/>
  <c r="H28" i="1" s="1"/>
  <c r="H46" i="1" s="1"/>
  <c r="H52" i="1" s="1"/>
  <c r="J26" i="1"/>
  <c r="I16" i="1"/>
  <c r="I69" i="1" s="1"/>
  <c r="H16" i="1"/>
  <c r="H69" i="1" s="1"/>
  <c r="I14" i="1"/>
  <c r="I64" i="1" s="1"/>
  <c r="H14" i="1"/>
  <c r="J14" i="1" s="1"/>
  <c r="J13" i="1"/>
  <c r="J12" i="1"/>
  <c r="J11" i="1"/>
  <c r="I10" i="1"/>
  <c r="I17" i="1" s="1"/>
  <c r="H10" i="1"/>
  <c r="H59" i="1" s="1"/>
  <c r="J9" i="1"/>
  <c r="J8" i="1"/>
  <c r="J7" i="1"/>
  <c r="J6" i="1"/>
  <c r="J5" i="1"/>
  <c r="J70" i="1" l="1"/>
  <c r="I61" i="1"/>
  <c r="J28" i="1"/>
  <c r="I51" i="1"/>
  <c r="I66" i="1"/>
  <c r="J64" i="1"/>
  <c r="I71" i="1"/>
  <c r="J69" i="1"/>
  <c r="J59" i="1"/>
  <c r="J27" i="1"/>
  <c r="I45" i="1"/>
  <c r="J45" i="1" s="1"/>
  <c r="J10" i="1"/>
  <c r="H17" i="1"/>
  <c r="H51" i="1" s="1"/>
  <c r="I46" i="1" l="1"/>
  <c r="J51" i="1"/>
  <c r="J17" i="1"/>
  <c r="I52" i="1" l="1"/>
  <c r="J46" i="1"/>
  <c r="J52" i="1" l="1"/>
  <c r="I53" i="1"/>
</calcChain>
</file>

<file path=xl/sharedStrings.xml><?xml version="1.0" encoding="utf-8"?>
<sst xmlns="http://schemas.openxmlformats.org/spreadsheetml/2006/main" count="146" uniqueCount="88">
  <si>
    <t>수입</t>
  </si>
  <si>
    <t>기구명</t>
  </si>
  <si>
    <t>출처</t>
  </si>
  <si>
    <t>항목</t>
  </si>
  <si>
    <t>코드</t>
  </si>
  <si>
    <r>
      <rPr>
        <b/>
        <sz val="10"/>
        <color rgb="FF000000"/>
        <rFont val="Arial"/>
        <family val="2"/>
      </rPr>
      <t>당해 년도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예산</t>
    </r>
  </si>
  <si>
    <r>
      <rPr>
        <b/>
        <sz val="10"/>
        <color rgb="FF000000"/>
        <rFont val="Arial"/>
        <family val="2"/>
      </rPr>
      <t>당해 년도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결산</t>
    </r>
  </si>
  <si>
    <t>비율</t>
  </si>
  <si>
    <t>비고</t>
  </si>
  <si>
    <t>산업디자인학과 학생회</t>
  </si>
  <si>
    <t>학생</t>
  </si>
  <si>
    <t>이월금</t>
  </si>
  <si>
    <t>AA</t>
  </si>
  <si>
    <r>
      <rPr>
        <sz val="10"/>
        <color rgb="FF000000"/>
        <rFont val="Arial"/>
        <family val="2"/>
      </rPr>
      <t>입출금통장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이자</t>
    </r>
  </si>
  <si>
    <t>AB</t>
  </si>
  <si>
    <t>기층 지원금</t>
  </si>
  <si>
    <t>AC</t>
  </si>
  <si>
    <t>2022 하반기에 지급받지 않음</t>
  </si>
  <si>
    <t>격려금</t>
  </si>
  <si>
    <t>AD</t>
  </si>
  <si>
    <t>소수과 합동 체육대회 진행비 환급</t>
  </si>
  <si>
    <t>AE</t>
  </si>
  <si>
    <t>계</t>
  </si>
  <si>
    <t>본회계</t>
  </si>
  <si>
    <t>학생회 지원금</t>
  </si>
  <si>
    <t>BA</t>
  </si>
  <si>
    <t>학기 중 학과 졸업전시준비위원회로부터 백만원을 지원 받음</t>
  </si>
  <si>
    <t>과제전 후원금</t>
  </si>
  <si>
    <t>BB</t>
  </si>
  <si>
    <t>전시회를 위해 후원기업에게서 지원 받음</t>
  </si>
  <si>
    <t>과제전 후원금 이월금</t>
  </si>
  <si>
    <t>BC</t>
  </si>
  <si>
    <t>신규 사업</t>
  </si>
  <si>
    <t>자치</t>
  </si>
  <si>
    <t>-</t>
  </si>
  <si>
    <t>-%</t>
  </si>
  <si>
    <t>총계</t>
  </si>
  <si>
    <t>지출</t>
  </si>
  <si>
    <t>담당</t>
  </si>
  <si>
    <t>소항목</t>
  </si>
  <si>
    <t>세부항목</t>
  </si>
  <si>
    <r>
      <rPr>
        <b/>
        <sz val="10"/>
        <color rgb="FF000000"/>
        <rFont val="Arial"/>
        <family val="2"/>
      </rPr>
      <t>당해년도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예산</t>
    </r>
  </si>
  <si>
    <r>
      <rPr>
        <b/>
        <sz val="10"/>
        <color rgb="FF000000"/>
        <rFont val="Arial"/>
        <family val="2"/>
      </rPr>
      <t>당해년도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결</t>
    </r>
    <r>
      <rPr>
        <b/>
        <sz val="10"/>
        <color rgb="FF000000"/>
        <rFont val="Arial"/>
        <family val="2"/>
      </rPr>
      <t>산</t>
    </r>
  </si>
  <si>
    <t xml:space="preserve">비고 </t>
  </si>
  <si>
    <t>진로 TF 장 김가현</t>
  </si>
  <si>
    <t>진로 인터뷰 카드뉴스 제작</t>
  </si>
  <si>
    <r>
      <rPr>
        <sz val="10"/>
        <color rgb="FF000000"/>
        <rFont val="Arial"/>
        <family val="2"/>
      </rPr>
      <t>본회계</t>
    </r>
  </si>
  <si>
    <t>인터뷰 다과</t>
  </si>
  <si>
    <t>A1</t>
  </si>
  <si>
    <t>합계</t>
  </si>
  <si>
    <t>학생회장 김대욱</t>
  </si>
  <si>
    <t>랩 홍보 영상 제작</t>
  </si>
  <si>
    <t>회의비</t>
  </si>
  <si>
    <t>B1</t>
  </si>
  <si>
    <t>교수님 제의로 담당 집행위원 외에도 추가 인원이 있어 회의비 지출 증가</t>
  </si>
  <si>
    <t>홍보비</t>
  </si>
  <si>
    <t>B2</t>
  </si>
  <si>
    <t>교수님 제의로 홍보 포스터 제작 및 배포</t>
  </si>
  <si>
    <t>학과 워크샵</t>
  </si>
  <si>
    <t>워크샵 준비 비용</t>
  </si>
  <si>
    <t>C1</t>
  </si>
  <si>
    <t>신규 사업인 이유로 예산 편성의 정확도가 다소 떨어짐. 후년 동일 사업 진행 시 참고할 것</t>
  </si>
  <si>
    <t>재료비</t>
  </si>
  <si>
    <t>C2</t>
  </si>
  <si>
    <t>학과 설명회</t>
  </si>
  <si>
    <t>학과 설명회 운영 비용</t>
  </si>
  <si>
    <t>D1</t>
  </si>
  <si>
    <t>타 사업 지출의 증가로 편성된 예산을 축소함</t>
  </si>
  <si>
    <t>과제 전시회</t>
  </si>
  <si>
    <r>
      <rPr>
        <sz val="10"/>
        <color rgb="FF000000"/>
        <rFont val="Arial"/>
        <family val="2"/>
      </rPr>
      <t>본회계</t>
    </r>
  </si>
  <si>
    <t>홍보 포스터, 현수막</t>
  </si>
  <si>
    <t>E1</t>
  </si>
  <si>
    <t>현수막 손상으로 재구매하여 지출 증가</t>
  </si>
  <si>
    <t>굿즈 제작</t>
  </si>
  <si>
    <t>E2</t>
  </si>
  <si>
    <t>스티커 굿즈 외에 상품도 함께 구매
굿즈 제작 기간이 촉박하여 제작을 포기하고 전시의 퀄리티를 향상시키는 방향으로 지출함</t>
  </si>
  <si>
    <t>과제 전시회 운영 비용</t>
  </si>
  <si>
    <t>E3</t>
  </si>
  <si>
    <t>예상보다 출력물 수가 굉장히 많아져 출력물을 설치할 때 사용하는 와이어 구매 지출액과 출력 지출액이 많이 증가함
기업에서 후원을 받아 지출이 가능했음
출력물: 240장
와이어: 198개</t>
  </si>
  <si>
    <t>소수과 합동 체육대회</t>
  </si>
  <si>
    <t>체육대회 준비 비용</t>
  </si>
  <si>
    <t>F1</t>
  </si>
  <si>
    <t>G1</t>
  </si>
  <si>
    <t>전체 대항목 총계</t>
  </si>
  <si>
    <t>예산</t>
  </si>
  <si>
    <t>결산</t>
  </si>
  <si>
    <t>집행률</t>
  </si>
  <si>
    <t>최종잔액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</si>
</sst>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9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 wrapText="1"/>
    </xf>
    <xf numFmtId="176" fontId="1" fillId="3" borderId="4" xfId="0" applyNumberFormat="1" applyFont="1" applyFill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176" fontId="4" fillId="2" borderId="4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2" fillId="4" borderId="4" xfId="0" applyNumberFormat="1" applyFont="1" applyFill="1" applyBorder="1" applyAlignment="1">
      <alignment horizontal="center" vertical="center"/>
    </xf>
    <xf numFmtId="176" fontId="2" fillId="4" borderId="4" xfId="0" applyNumberFormat="1" applyFont="1" applyFill="1" applyBorder="1" applyAlignment="1">
      <alignment horizontal="center" vertical="center" wrapText="1"/>
    </xf>
    <xf numFmtId="10" fontId="2" fillId="4" borderId="4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1" fillId="0" borderId="4" xfId="0" applyNumberFormat="1" applyFont="1" applyBorder="1" applyAlignment="1">
      <alignment horizontal="left" vertical="center"/>
    </xf>
    <xf numFmtId="176" fontId="1" fillId="0" borderId="4" xfId="0" applyNumberFormat="1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176" fontId="2" fillId="5" borderId="4" xfId="0" applyNumberFormat="1" applyFont="1" applyFill="1" applyBorder="1" applyAlignment="1">
      <alignment horizontal="center" vertical="center"/>
    </xf>
    <xf numFmtId="10" fontId="2" fillId="5" borderId="4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177" fontId="1" fillId="0" borderId="4" xfId="0" applyNumberFormat="1" applyFont="1" applyBorder="1" applyAlignment="1">
      <alignment horizontal="left" vertical="center"/>
    </xf>
    <xf numFmtId="177" fontId="1" fillId="4" borderId="4" xfId="0" applyNumberFormat="1" applyFont="1" applyFill="1" applyBorder="1" applyAlignment="1">
      <alignment horizontal="left" vertical="center"/>
    </xf>
    <xf numFmtId="176" fontId="2" fillId="6" borderId="4" xfId="0" applyNumberFormat="1" applyFont="1" applyFill="1" applyBorder="1" applyAlignment="1">
      <alignment horizontal="center" vertical="center"/>
    </xf>
    <xf numFmtId="10" fontId="2" fillId="6" borderId="4" xfId="0" applyNumberFormat="1" applyFont="1" applyFill="1" applyBorder="1" applyAlignment="1">
      <alignment horizontal="center" vertical="center"/>
    </xf>
    <xf numFmtId="177" fontId="2" fillId="6" borderId="4" xfId="0" applyNumberFormat="1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176" fontId="2" fillId="4" borderId="4" xfId="0" applyNumberFormat="1" applyFont="1" applyFill="1" applyBorder="1" applyAlignment="1">
      <alignment horizontal="left" vertical="center"/>
    </xf>
    <xf numFmtId="10" fontId="1" fillId="3" borderId="4" xfId="0" applyNumberFormat="1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center"/>
    </xf>
    <xf numFmtId="178" fontId="6" fillId="0" borderId="7" xfId="0" applyNumberFormat="1" applyFont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left" vertical="center"/>
    </xf>
    <xf numFmtId="176" fontId="1" fillId="4" borderId="4" xfId="0" applyNumberFormat="1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/>
    </xf>
    <xf numFmtId="178" fontId="1" fillId="3" borderId="4" xfId="0" applyNumberFormat="1" applyFont="1" applyFill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8" fontId="2" fillId="4" borderId="4" xfId="0" applyNumberFormat="1" applyFont="1" applyFill="1" applyBorder="1" applyAlignment="1">
      <alignment horizontal="center" vertical="center"/>
    </xf>
    <xf numFmtId="178" fontId="2" fillId="5" borderId="4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7" fillId="7" borderId="10" xfId="0" applyNumberFormat="1" applyFont="1" applyFill="1" applyBorder="1" applyAlignment="1">
      <alignment horizontal="center" vertical="center" wrapText="1"/>
    </xf>
    <xf numFmtId="177" fontId="7" fillId="7" borderId="10" xfId="0" applyNumberFormat="1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176" fontId="4" fillId="3" borderId="12" xfId="0" applyNumberFormat="1" applyFont="1" applyFill="1" applyBorder="1" applyAlignment="1">
      <alignment horizontal="center" vertical="center"/>
    </xf>
    <xf numFmtId="176" fontId="4" fillId="4" borderId="12" xfId="0" applyNumberFormat="1" applyFont="1" applyFill="1" applyBorder="1" applyAlignment="1">
      <alignment horizontal="center" vertical="center"/>
    </xf>
    <xf numFmtId="176" fontId="7" fillId="9" borderId="13" xfId="0" applyNumberFormat="1" applyFont="1" applyFill="1" applyBorder="1" applyAlignment="1">
      <alignment horizontal="center" vertical="center" wrapText="1"/>
    </xf>
    <xf numFmtId="177" fontId="4" fillId="9" borderId="12" xfId="0" applyNumberFormat="1" applyFont="1" applyFill="1" applyBorder="1" applyAlignment="1">
      <alignment horizontal="center" vertical="center"/>
    </xf>
    <xf numFmtId="176" fontId="1" fillId="4" borderId="4" xfId="0" applyNumberFormat="1" applyFont="1" applyFill="1" applyBorder="1" applyAlignment="1">
      <alignment horizontal="center" vertical="center"/>
    </xf>
    <xf numFmtId="176" fontId="7" fillId="9" borderId="9" xfId="0" applyNumberFormat="1" applyFont="1" applyFill="1" applyBorder="1" applyAlignment="1">
      <alignment horizontal="center" vertical="center" wrapText="1"/>
    </xf>
    <xf numFmtId="176" fontId="1" fillId="2" borderId="8" xfId="0" applyNumberFormat="1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176" fontId="1" fillId="3" borderId="5" xfId="0" applyNumberFormat="1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176" fontId="2" fillId="6" borderId="1" xfId="0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2" fillId="5" borderId="1" xfId="0" applyFont="1" applyFill="1" applyBorder="1" applyAlignment="1">
      <alignment horizontal="center" vertical="center"/>
    </xf>
    <xf numFmtId="176" fontId="7" fillId="9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6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6" fontId="2" fillId="4" borderId="1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77"/>
  <sheetViews>
    <sheetView tabSelected="1" workbookViewId="0"/>
  </sheetViews>
  <sheetFormatPr baseColWidth="10" defaultColWidth="12.6640625" defaultRowHeight="15" customHeight="1" x14ac:dyDescent="0.15"/>
  <cols>
    <col min="3" max="3" width="17.6640625" customWidth="1"/>
    <col min="4" max="4" width="17.83203125" customWidth="1"/>
    <col min="5" max="5" width="12.83203125" customWidth="1"/>
    <col min="6" max="6" width="29.1640625" customWidth="1"/>
    <col min="8" max="8" width="15.5" customWidth="1"/>
    <col min="9" max="9" width="13.1640625" customWidth="1"/>
    <col min="10" max="10" width="15.83203125" customWidth="1"/>
    <col min="11" max="11" width="25.83203125" customWidth="1"/>
  </cols>
  <sheetData>
    <row r="1" spans="1:16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 x14ac:dyDescent="0.15">
      <c r="A3" s="1"/>
      <c r="B3" s="1"/>
      <c r="C3" s="1"/>
      <c r="D3" s="85" t="s">
        <v>0</v>
      </c>
      <c r="E3" s="75"/>
      <c r="F3" s="75"/>
      <c r="G3" s="75"/>
      <c r="H3" s="75"/>
      <c r="I3" s="75"/>
      <c r="J3" s="75"/>
      <c r="K3" s="76"/>
      <c r="L3" s="1"/>
      <c r="M3" s="1"/>
      <c r="N3" s="1"/>
      <c r="O3" s="1"/>
      <c r="P3" s="1"/>
    </row>
    <row r="4" spans="1:16" ht="15.75" customHeight="1" x14ac:dyDescent="0.15">
      <c r="A4" s="1"/>
      <c r="B4" s="1"/>
      <c r="C4" s="1"/>
      <c r="D4" s="2" t="s">
        <v>1</v>
      </c>
      <c r="E4" s="2" t="s">
        <v>2</v>
      </c>
      <c r="F4" s="2" t="s">
        <v>3</v>
      </c>
      <c r="G4" s="2" t="s">
        <v>4</v>
      </c>
      <c r="H4" s="3" t="s">
        <v>5</v>
      </c>
      <c r="I4" s="3" t="s">
        <v>6</v>
      </c>
      <c r="J4" s="4" t="s">
        <v>7</v>
      </c>
      <c r="K4" s="2" t="s">
        <v>8</v>
      </c>
      <c r="L4" s="1"/>
      <c r="M4" s="1"/>
      <c r="N4" s="1"/>
      <c r="O4" s="1"/>
      <c r="P4" s="1"/>
    </row>
    <row r="5" spans="1:16" ht="15.75" customHeight="1" x14ac:dyDescent="0.15">
      <c r="A5" s="1"/>
      <c r="B5" s="1"/>
      <c r="C5" s="1"/>
      <c r="D5" s="86" t="s">
        <v>9</v>
      </c>
      <c r="E5" s="86" t="s">
        <v>10</v>
      </c>
      <c r="F5" s="5" t="s">
        <v>11</v>
      </c>
      <c r="G5" s="6" t="s">
        <v>12</v>
      </c>
      <c r="H5" s="7">
        <v>2033541</v>
      </c>
      <c r="I5" s="8">
        <v>2033541</v>
      </c>
      <c r="J5" s="9">
        <f t="shared" ref="J5:J9" si="0">IFERROR(I5/H5, "-%")</f>
        <v>1</v>
      </c>
      <c r="K5" s="10"/>
      <c r="L5" s="1"/>
      <c r="M5" s="1"/>
      <c r="N5" s="1"/>
      <c r="O5" s="1"/>
      <c r="P5" s="1"/>
    </row>
    <row r="6" spans="1:16" ht="15.75" customHeight="1" x14ac:dyDescent="0.15">
      <c r="A6" s="1"/>
      <c r="B6" s="1"/>
      <c r="C6" s="1"/>
      <c r="D6" s="72"/>
      <c r="E6" s="72"/>
      <c r="F6" s="5" t="s">
        <v>13</v>
      </c>
      <c r="G6" s="6" t="s">
        <v>14</v>
      </c>
      <c r="H6" s="11">
        <v>0</v>
      </c>
      <c r="I6" s="8">
        <v>529</v>
      </c>
      <c r="J6" s="9" t="str">
        <f t="shared" si="0"/>
        <v>-%</v>
      </c>
      <c r="K6" s="10"/>
      <c r="L6" s="1"/>
      <c r="M6" s="1"/>
      <c r="N6" s="1"/>
      <c r="O6" s="1"/>
      <c r="P6" s="1"/>
    </row>
    <row r="7" spans="1:16" ht="15.75" customHeight="1" x14ac:dyDescent="0.15">
      <c r="A7" s="1"/>
      <c r="B7" s="1"/>
      <c r="C7" s="1"/>
      <c r="D7" s="72"/>
      <c r="E7" s="72"/>
      <c r="F7" s="5" t="s">
        <v>15</v>
      </c>
      <c r="G7" s="6" t="s">
        <v>16</v>
      </c>
      <c r="H7" s="12">
        <v>0</v>
      </c>
      <c r="I7" s="13">
        <v>0</v>
      </c>
      <c r="J7" s="9" t="str">
        <f t="shared" si="0"/>
        <v>-%</v>
      </c>
      <c r="K7" s="10" t="s">
        <v>17</v>
      </c>
      <c r="L7" s="1"/>
      <c r="M7" s="1"/>
      <c r="N7" s="1"/>
      <c r="O7" s="1"/>
      <c r="P7" s="1"/>
    </row>
    <row r="8" spans="1:16" ht="15.75" customHeight="1" x14ac:dyDescent="0.15">
      <c r="A8" s="1"/>
      <c r="B8" s="1"/>
      <c r="C8" s="1"/>
      <c r="D8" s="72"/>
      <c r="E8" s="72"/>
      <c r="F8" s="6" t="s">
        <v>18</v>
      </c>
      <c r="G8" s="6" t="s">
        <v>19</v>
      </c>
      <c r="H8" s="12">
        <v>0</v>
      </c>
      <c r="I8" s="13">
        <v>300000</v>
      </c>
      <c r="J8" s="9" t="str">
        <f t="shared" si="0"/>
        <v>-%</v>
      </c>
      <c r="K8" s="10"/>
      <c r="L8" s="1"/>
      <c r="M8" s="1"/>
      <c r="N8" s="1"/>
      <c r="O8" s="1"/>
      <c r="P8" s="1"/>
    </row>
    <row r="9" spans="1:16" ht="15.75" customHeight="1" x14ac:dyDescent="0.15">
      <c r="A9" s="1"/>
      <c r="B9" s="1"/>
      <c r="C9" s="1"/>
      <c r="D9" s="72"/>
      <c r="E9" s="72"/>
      <c r="F9" s="6" t="s">
        <v>20</v>
      </c>
      <c r="G9" s="6" t="s">
        <v>21</v>
      </c>
      <c r="H9" s="12">
        <v>0</v>
      </c>
      <c r="I9" s="13">
        <v>6588</v>
      </c>
      <c r="J9" s="9" t="str">
        <f t="shared" si="0"/>
        <v>-%</v>
      </c>
      <c r="K9" s="10"/>
      <c r="L9" s="1"/>
      <c r="M9" s="1"/>
      <c r="N9" s="1"/>
      <c r="O9" s="1"/>
      <c r="P9" s="1"/>
    </row>
    <row r="10" spans="1:16" ht="15.75" customHeight="1" x14ac:dyDescent="0.15">
      <c r="A10" s="1"/>
      <c r="B10" s="1"/>
      <c r="C10" s="1"/>
      <c r="D10" s="72"/>
      <c r="E10" s="73"/>
      <c r="F10" s="79" t="s">
        <v>22</v>
      </c>
      <c r="G10" s="76"/>
      <c r="H10" s="14">
        <f t="shared" ref="H10:I10" si="1">SUM(H5:H9)</f>
        <v>2033541</v>
      </c>
      <c r="I10" s="15">
        <f t="shared" si="1"/>
        <v>2340658</v>
      </c>
      <c r="J10" s="16">
        <f>I10/H10</f>
        <v>1.1510257231105741</v>
      </c>
      <c r="K10" s="17"/>
      <c r="L10" s="1"/>
      <c r="M10" s="1"/>
      <c r="N10" s="1"/>
      <c r="O10" s="1"/>
      <c r="P10" s="1"/>
    </row>
    <row r="11" spans="1:16" ht="15.75" customHeight="1" x14ac:dyDescent="0.15">
      <c r="A11" s="1"/>
      <c r="B11" s="1"/>
      <c r="C11" s="1"/>
      <c r="D11" s="72"/>
      <c r="E11" s="86" t="s">
        <v>23</v>
      </c>
      <c r="F11" s="6" t="s">
        <v>24</v>
      </c>
      <c r="G11" s="6" t="s">
        <v>25</v>
      </c>
      <c r="H11" s="18">
        <v>3198646</v>
      </c>
      <c r="I11" s="19">
        <v>4198646</v>
      </c>
      <c r="J11" s="9">
        <f t="shared" ref="J11:J14" si="2">IFERROR(I11/H11, "-%")</f>
        <v>1.3126322825345473</v>
      </c>
      <c r="K11" s="10" t="s">
        <v>26</v>
      </c>
      <c r="L11" s="1"/>
      <c r="M11" s="1"/>
      <c r="N11" s="1"/>
      <c r="O11" s="1"/>
      <c r="P11" s="1"/>
    </row>
    <row r="12" spans="1:16" ht="15.75" customHeight="1" x14ac:dyDescent="0.15">
      <c r="A12" s="1"/>
      <c r="B12" s="1"/>
      <c r="C12" s="1"/>
      <c r="D12" s="72"/>
      <c r="E12" s="72"/>
      <c r="F12" s="20" t="s">
        <v>27</v>
      </c>
      <c r="G12" s="6" t="s">
        <v>28</v>
      </c>
      <c r="H12" s="21">
        <v>0</v>
      </c>
      <c r="I12" s="19">
        <v>3000000</v>
      </c>
      <c r="J12" s="9" t="str">
        <f t="shared" si="2"/>
        <v>-%</v>
      </c>
      <c r="K12" s="10" t="s">
        <v>29</v>
      </c>
      <c r="L12" s="1"/>
      <c r="M12" s="1"/>
      <c r="N12" s="1"/>
      <c r="O12" s="1"/>
      <c r="P12" s="1"/>
    </row>
    <row r="13" spans="1:16" ht="15.75" customHeight="1" x14ac:dyDescent="0.15">
      <c r="A13" s="1"/>
      <c r="B13" s="1"/>
      <c r="C13" s="1"/>
      <c r="D13" s="72"/>
      <c r="E13" s="72"/>
      <c r="F13" s="20" t="s">
        <v>30</v>
      </c>
      <c r="G13" s="6" t="s">
        <v>31</v>
      </c>
      <c r="H13" s="18">
        <v>228100</v>
      </c>
      <c r="I13" s="22">
        <v>228100</v>
      </c>
      <c r="J13" s="9">
        <f t="shared" si="2"/>
        <v>1</v>
      </c>
      <c r="K13" s="23" t="s">
        <v>32</v>
      </c>
      <c r="L13" s="1"/>
      <c r="M13" s="1"/>
      <c r="N13" s="1"/>
      <c r="O13" s="1"/>
      <c r="P13" s="1"/>
    </row>
    <row r="14" spans="1:16" ht="15.75" customHeight="1" x14ac:dyDescent="0.15">
      <c r="A14" s="1"/>
      <c r="B14" s="1"/>
      <c r="C14" s="1"/>
      <c r="D14" s="72"/>
      <c r="E14" s="73"/>
      <c r="F14" s="79" t="s">
        <v>22</v>
      </c>
      <c r="G14" s="76"/>
      <c r="H14" s="14">
        <f t="shared" ref="H14:I14" si="3">SUM(H11:H13)</f>
        <v>3426746</v>
      </c>
      <c r="I14" s="14">
        <f t="shared" si="3"/>
        <v>7426746</v>
      </c>
      <c r="J14" s="16">
        <f t="shared" si="2"/>
        <v>2.1672881503327064</v>
      </c>
      <c r="K14" s="17"/>
      <c r="L14" s="1"/>
      <c r="M14" s="1"/>
      <c r="N14" s="1"/>
      <c r="O14" s="1"/>
      <c r="P14" s="1"/>
    </row>
    <row r="15" spans="1:16" ht="15.75" customHeight="1" x14ac:dyDescent="0.15">
      <c r="A15" s="1"/>
      <c r="B15" s="1"/>
      <c r="C15" s="1"/>
      <c r="D15" s="72"/>
      <c r="E15" s="86" t="s">
        <v>33</v>
      </c>
      <c r="F15" s="5" t="s">
        <v>34</v>
      </c>
      <c r="G15" s="6"/>
      <c r="H15" s="24" t="s">
        <v>34</v>
      </c>
      <c r="I15" s="24" t="s">
        <v>34</v>
      </c>
      <c r="J15" s="6" t="s">
        <v>35</v>
      </c>
      <c r="K15" s="10"/>
      <c r="L15" s="1"/>
      <c r="M15" s="1"/>
      <c r="N15" s="1"/>
      <c r="O15" s="1"/>
      <c r="P15" s="1"/>
    </row>
    <row r="16" spans="1:16" ht="15.75" customHeight="1" x14ac:dyDescent="0.15">
      <c r="A16" s="1"/>
      <c r="B16" s="1"/>
      <c r="C16" s="1"/>
      <c r="D16" s="72"/>
      <c r="E16" s="73"/>
      <c r="F16" s="79" t="s">
        <v>22</v>
      </c>
      <c r="G16" s="76"/>
      <c r="H16" s="14">
        <f t="shared" ref="H16:I16" si="4">SUM(H15)</f>
        <v>0</v>
      </c>
      <c r="I16" s="14">
        <f t="shared" si="4"/>
        <v>0</v>
      </c>
      <c r="J16" s="25" t="s">
        <v>35</v>
      </c>
      <c r="K16" s="17"/>
      <c r="L16" s="1"/>
      <c r="M16" s="1"/>
      <c r="N16" s="1"/>
      <c r="O16" s="1"/>
      <c r="P16" s="1"/>
    </row>
    <row r="17" spans="1:16" ht="15.75" customHeight="1" x14ac:dyDescent="0.15">
      <c r="A17" s="1"/>
      <c r="B17" s="1"/>
      <c r="C17" s="1"/>
      <c r="D17" s="73"/>
      <c r="E17" s="80" t="s">
        <v>36</v>
      </c>
      <c r="F17" s="75"/>
      <c r="G17" s="76"/>
      <c r="H17" s="26">
        <f t="shared" ref="H17:I17" si="5">SUM(H10,H14)</f>
        <v>5460287</v>
      </c>
      <c r="I17" s="26">
        <f t="shared" si="5"/>
        <v>9767404</v>
      </c>
      <c r="J17" s="27">
        <f>IFERROR(I17/H17, "-%")</f>
        <v>1.7888078044249323</v>
      </c>
      <c r="K17" s="28"/>
      <c r="L17" s="1"/>
      <c r="M17" s="1"/>
      <c r="N17" s="1"/>
      <c r="O17" s="1"/>
      <c r="P17" s="1"/>
    </row>
    <row r="18" spans="1:16" ht="15.75" customHeight="1" x14ac:dyDescent="0.15">
      <c r="A18" s="1"/>
      <c r="B18" s="1"/>
      <c r="C18" s="1"/>
      <c r="D18" s="1"/>
      <c r="E18" s="29"/>
      <c r="F18" s="29"/>
      <c r="G18" s="29"/>
      <c r="H18" s="29"/>
      <c r="I18" s="29"/>
      <c r="J18" s="29"/>
      <c r="K18" s="29"/>
      <c r="L18" s="1"/>
      <c r="M18" s="1"/>
      <c r="N18" s="1"/>
      <c r="O18" s="1"/>
      <c r="P18" s="1"/>
    </row>
    <row r="19" spans="1:16" ht="15.75" customHeight="1" x14ac:dyDescent="0.15">
      <c r="A19" s="1"/>
      <c r="B19" s="1"/>
      <c r="C19" s="1"/>
      <c r="D19" s="1"/>
      <c r="E19" s="29"/>
      <c r="F19" s="1"/>
      <c r="G19" s="30"/>
      <c r="H19" s="31"/>
      <c r="I19" s="32"/>
      <c r="J19" s="33"/>
      <c r="K19" s="22"/>
      <c r="L19" s="1"/>
      <c r="M19" s="1"/>
      <c r="N19" s="1"/>
      <c r="O19" s="1"/>
      <c r="P19" s="1"/>
    </row>
    <row r="20" spans="1:16" ht="15.75" customHeight="1" x14ac:dyDescent="0.15">
      <c r="A20" s="1"/>
      <c r="B20" s="1"/>
      <c r="C20" s="1"/>
      <c r="D20" s="34"/>
      <c r="E20" s="34"/>
      <c r="F20" s="29"/>
      <c r="G20" s="30"/>
      <c r="H20" s="22"/>
      <c r="I20" s="32"/>
      <c r="J20" s="30"/>
      <c r="K20" s="30"/>
      <c r="L20" s="1"/>
      <c r="M20" s="1"/>
      <c r="N20" s="1"/>
      <c r="O20" s="1"/>
      <c r="P20" s="1"/>
    </row>
    <row r="21" spans="1:16" ht="15.75" customHeight="1" x14ac:dyDescent="0.15">
      <c r="A21" s="1"/>
      <c r="B21" s="1"/>
      <c r="C21" s="1"/>
      <c r="D21" s="34"/>
      <c r="E21" s="34"/>
      <c r="F21" s="29"/>
      <c r="G21" s="30"/>
      <c r="H21" s="32"/>
      <c r="I21" s="32"/>
      <c r="J21" s="35"/>
      <c r="K21" s="32"/>
      <c r="L21" s="1"/>
      <c r="M21" s="1"/>
      <c r="N21" s="1"/>
      <c r="O21" s="1"/>
      <c r="P21" s="1"/>
    </row>
    <row r="22" spans="1:16" ht="15.75" customHeight="1" x14ac:dyDescent="0.15">
      <c r="A22" s="1"/>
      <c r="B22" s="1"/>
      <c r="C22" s="1"/>
      <c r="D22" s="34"/>
      <c r="E22" s="34"/>
      <c r="F22" s="29"/>
      <c r="G22" s="30"/>
      <c r="H22" s="32"/>
      <c r="I22" s="22"/>
      <c r="J22" s="35"/>
      <c r="K22" s="32"/>
      <c r="L22" s="1"/>
      <c r="M22" s="1"/>
      <c r="N22" s="1"/>
      <c r="O22" s="1"/>
      <c r="P22" s="1"/>
    </row>
    <row r="23" spans="1:16" ht="15.7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.75" customHeight="1" x14ac:dyDescent="0.15">
      <c r="A24" s="1"/>
      <c r="B24" s="81" t="s">
        <v>37</v>
      </c>
      <c r="C24" s="75"/>
      <c r="D24" s="75"/>
      <c r="E24" s="75"/>
      <c r="F24" s="75"/>
      <c r="G24" s="75"/>
      <c r="H24" s="75"/>
      <c r="I24" s="75"/>
      <c r="J24" s="75"/>
      <c r="K24" s="76"/>
      <c r="L24" s="1"/>
      <c r="M24" s="1"/>
      <c r="N24" s="1"/>
      <c r="O24" s="1"/>
      <c r="P24" s="1"/>
    </row>
    <row r="25" spans="1:16" ht="15.75" customHeight="1" x14ac:dyDescent="0.15">
      <c r="A25" s="1"/>
      <c r="B25" s="36" t="s">
        <v>1</v>
      </c>
      <c r="C25" s="36" t="s">
        <v>38</v>
      </c>
      <c r="D25" s="36" t="s">
        <v>39</v>
      </c>
      <c r="E25" s="36" t="s">
        <v>2</v>
      </c>
      <c r="F25" s="36" t="s">
        <v>40</v>
      </c>
      <c r="G25" s="37" t="s">
        <v>4</v>
      </c>
      <c r="H25" s="37" t="s">
        <v>41</v>
      </c>
      <c r="I25" s="37" t="s">
        <v>42</v>
      </c>
      <c r="J25" s="38" t="s">
        <v>7</v>
      </c>
      <c r="K25" s="36" t="s">
        <v>43</v>
      </c>
      <c r="L25" s="1"/>
      <c r="M25" s="1"/>
      <c r="N25" s="1"/>
      <c r="O25" s="1"/>
      <c r="P25" s="1"/>
    </row>
    <row r="26" spans="1:16" ht="15.75" customHeight="1" x14ac:dyDescent="0.15">
      <c r="A26" s="1"/>
      <c r="B26" s="82" t="s">
        <v>9</v>
      </c>
      <c r="C26" s="68" t="s">
        <v>44</v>
      </c>
      <c r="D26" s="83" t="s">
        <v>45</v>
      </c>
      <c r="E26" s="39" t="s">
        <v>46</v>
      </c>
      <c r="F26" s="39" t="s">
        <v>47</v>
      </c>
      <c r="G26" s="8" t="s">
        <v>48</v>
      </c>
      <c r="H26" s="39" t="s">
        <v>34</v>
      </c>
      <c r="I26" s="24">
        <v>0</v>
      </c>
      <c r="J26" s="9" t="str">
        <f t="shared" ref="J26:J46" si="6">IFERROR(I26/H26, "-%")</f>
        <v>-%</v>
      </c>
      <c r="K26" s="40"/>
      <c r="L26" s="1"/>
      <c r="M26" s="1"/>
      <c r="N26" s="1"/>
      <c r="O26" s="1"/>
      <c r="P26" s="1"/>
    </row>
    <row r="27" spans="1:16" ht="15.75" customHeight="1" x14ac:dyDescent="0.15">
      <c r="A27" s="1"/>
      <c r="B27" s="72"/>
      <c r="C27" s="69"/>
      <c r="D27" s="73"/>
      <c r="E27" s="84" t="s">
        <v>22</v>
      </c>
      <c r="F27" s="75"/>
      <c r="G27" s="76"/>
      <c r="H27" s="14">
        <f t="shared" ref="H27:H28" si="7">SUM(H26)</f>
        <v>0</v>
      </c>
      <c r="I27" s="14">
        <f t="shared" ref="I27:I28" si="8">SUM(I26)</f>
        <v>0</v>
      </c>
      <c r="J27" s="16" t="str">
        <f t="shared" si="6"/>
        <v>-%</v>
      </c>
      <c r="K27" s="41"/>
      <c r="L27" s="1"/>
      <c r="M27" s="1"/>
      <c r="N27" s="1"/>
      <c r="O27" s="1"/>
      <c r="P27" s="1"/>
    </row>
    <row r="28" spans="1:16" ht="15.75" customHeight="1" x14ac:dyDescent="0.15">
      <c r="A28" s="1"/>
      <c r="B28" s="72"/>
      <c r="C28" s="70"/>
      <c r="D28" s="74" t="s">
        <v>49</v>
      </c>
      <c r="E28" s="75"/>
      <c r="F28" s="75"/>
      <c r="G28" s="76"/>
      <c r="H28" s="42">
        <f t="shared" si="7"/>
        <v>0</v>
      </c>
      <c r="I28" s="42">
        <f t="shared" si="8"/>
        <v>0</v>
      </c>
      <c r="J28" s="43" t="str">
        <f t="shared" si="6"/>
        <v>-%</v>
      </c>
      <c r="K28" s="44" t="s">
        <v>49</v>
      </c>
      <c r="L28" s="1"/>
      <c r="M28" s="1"/>
      <c r="N28" s="1"/>
      <c r="O28" s="1"/>
      <c r="P28" s="1"/>
    </row>
    <row r="29" spans="1:16" ht="15.75" customHeight="1" x14ac:dyDescent="0.15">
      <c r="A29" s="1"/>
      <c r="B29" s="72"/>
      <c r="C29" s="71" t="s">
        <v>50</v>
      </c>
      <c r="D29" s="83" t="s">
        <v>51</v>
      </c>
      <c r="E29" s="39" t="s">
        <v>23</v>
      </c>
      <c r="F29" s="45" t="s">
        <v>52</v>
      </c>
      <c r="G29" s="8" t="s">
        <v>53</v>
      </c>
      <c r="H29" s="39">
        <v>75000</v>
      </c>
      <c r="I29" s="46">
        <v>173400</v>
      </c>
      <c r="J29" s="9">
        <f t="shared" si="6"/>
        <v>2.3119999999999998</v>
      </c>
      <c r="K29" s="23" t="s">
        <v>54</v>
      </c>
      <c r="L29" s="1"/>
      <c r="M29" s="1"/>
      <c r="N29" s="1"/>
      <c r="O29" s="1"/>
      <c r="P29" s="1"/>
    </row>
    <row r="30" spans="1:16" ht="15.75" customHeight="1" x14ac:dyDescent="0.15">
      <c r="A30" s="1"/>
      <c r="B30" s="72"/>
      <c r="C30" s="72"/>
      <c r="D30" s="72"/>
      <c r="E30" s="39" t="s">
        <v>23</v>
      </c>
      <c r="F30" s="45" t="s">
        <v>55</v>
      </c>
      <c r="G30" s="8" t="s">
        <v>56</v>
      </c>
      <c r="H30" s="39" t="s">
        <v>34</v>
      </c>
      <c r="I30" s="46">
        <v>240000</v>
      </c>
      <c r="J30" s="9" t="str">
        <f t="shared" si="6"/>
        <v>-%</v>
      </c>
      <c r="K30" s="23" t="s">
        <v>57</v>
      </c>
      <c r="L30" s="1"/>
      <c r="M30" s="1"/>
      <c r="N30" s="1"/>
      <c r="O30" s="1"/>
      <c r="P30" s="1"/>
    </row>
    <row r="31" spans="1:16" ht="15.75" customHeight="1" x14ac:dyDescent="0.15">
      <c r="A31" s="1"/>
      <c r="B31" s="72"/>
      <c r="C31" s="72"/>
      <c r="D31" s="73"/>
      <c r="E31" s="84" t="s">
        <v>22</v>
      </c>
      <c r="F31" s="75"/>
      <c r="G31" s="76"/>
      <c r="H31" s="14">
        <f t="shared" ref="H31:I31" si="9">SUM(H29:H30)</f>
        <v>75000</v>
      </c>
      <c r="I31" s="14">
        <f t="shared" si="9"/>
        <v>413400</v>
      </c>
      <c r="J31" s="16">
        <f t="shared" si="6"/>
        <v>5.5119999999999996</v>
      </c>
      <c r="K31" s="47"/>
      <c r="L31" s="1"/>
      <c r="M31" s="1"/>
      <c r="N31" s="1"/>
      <c r="O31" s="1"/>
      <c r="P31" s="1"/>
    </row>
    <row r="32" spans="1:16" ht="15.75" customHeight="1" x14ac:dyDescent="0.15">
      <c r="A32" s="1"/>
      <c r="B32" s="72"/>
      <c r="C32" s="72"/>
      <c r="D32" s="83" t="s">
        <v>58</v>
      </c>
      <c r="E32" s="39" t="s">
        <v>23</v>
      </c>
      <c r="F32" s="45" t="s">
        <v>59</v>
      </c>
      <c r="G32" s="8" t="s">
        <v>60</v>
      </c>
      <c r="H32" s="39">
        <v>1200000</v>
      </c>
      <c r="I32" s="46">
        <v>2461960</v>
      </c>
      <c r="J32" s="9">
        <f t="shared" si="6"/>
        <v>2.0516333333333332</v>
      </c>
      <c r="K32" s="23" t="s">
        <v>61</v>
      </c>
      <c r="L32" s="1"/>
      <c r="M32" s="1"/>
      <c r="N32" s="1"/>
      <c r="O32" s="1"/>
      <c r="P32" s="1"/>
    </row>
    <row r="33" spans="1:16" ht="15.75" customHeight="1" x14ac:dyDescent="0.15">
      <c r="A33" s="1"/>
      <c r="B33" s="72"/>
      <c r="C33" s="72"/>
      <c r="D33" s="72"/>
      <c r="E33" s="39" t="s">
        <v>10</v>
      </c>
      <c r="F33" s="45" t="s">
        <v>62</v>
      </c>
      <c r="G33" s="8" t="s">
        <v>63</v>
      </c>
      <c r="H33" s="39">
        <v>300000</v>
      </c>
      <c r="I33" s="46">
        <v>250100</v>
      </c>
      <c r="J33" s="9">
        <f t="shared" si="6"/>
        <v>0.83366666666666667</v>
      </c>
      <c r="K33" s="23"/>
      <c r="L33" s="1"/>
      <c r="M33" s="1"/>
      <c r="N33" s="1"/>
      <c r="O33" s="1"/>
      <c r="P33" s="1"/>
    </row>
    <row r="34" spans="1:16" ht="15.75" customHeight="1" x14ac:dyDescent="0.15">
      <c r="A34" s="1"/>
      <c r="B34" s="72"/>
      <c r="C34" s="72"/>
      <c r="D34" s="73"/>
      <c r="E34" s="84" t="s">
        <v>22</v>
      </c>
      <c r="F34" s="75"/>
      <c r="G34" s="76"/>
      <c r="H34" s="14">
        <f t="shared" ref="H34:I34" si="10">SUM(H32:H33)</f>
        <v>1500000</v>
      </c>
      <c r="I34" s="14">
        <f t="shared" si="10"/>
        <v>2712060</v>
      </c>
      <c r="J34" s="16">
        <f t="shared" si="6"/>
        <v>1.8080400000000001</v>
      </c>
      <c r="K34" s="47"/>
      <c r="L34" s="1"/>
      <c r="M34" s="1"/>
      <c r="N34" s="1"/>
      <c r="O34" s="1"/>
      <c r="P34" s="1"/>
    </row>
    <row r="35" spans="1:16" ht="15.75" customHeight="1" x14ac:dyDescent="0.15">
      <c r="A35" s="1"/>
      <c r="B35" s="72"/>
      <c r="C35" s="72"/>
      <c r="D35" s="83" t="s">
        <v>64</v>
      </c>
      <c r="E35" s="39" t="s">
        <v>23</v>
      </c>
      <c r="F35" s="45" t="s">
        <v>65</v>
      </c>
      <c r="G35" s="8" t="s">
        <v>66</v>
      </c>
      <c r="H35" s="39">
        <v>1000000</v>
      </c>
      <c r="I35" s="46">
        <v>594000</v>
      </c>
      <c r="J35" s="9">
        <f t="shared" si="6"/>
        <v>0.59399999999999997</v>
      </c>
      <c r="K35" s="23" t="s">
        <v>67</v>
      </c>
      <c r="L35" s="1"/>
      <c r="M35" s="1"/>
      <c r="N35" s="1"/>
      <c r="O35" s="1"/>
      <c r="P35" s="1"/>
    </row>
    <row r="36" spans="1:16" ht="15.75" customHeight="1" x14ac:dyDescent="0.15">
      <c r="A36" s="1"/>
      <c r="B36" s="72"/>
      <c r="C36" s="72"/>
      <c r="D36" s="73"/>
      <c r="E36" s="84" t="s">
        <v>22</v>
      </c>
      <c r="F36" s="75"/>
      <c r="G36" s="76"/>
      <c r="H36" s="14">
        <f t="shared" ref="H36:I36" si="11">SUM(H35)</f>
        <v>1000000</v>
      </c>
      <c r="I36" s="14">
        <f t="shared" si="11"/>
        <v>594000</v>
      </c>
      <c r="J36" s="16">
        <f t="shared" si="6"/>
        <v>0.59399999999999997</v>
      </c>
      <c r="K36" s="47"/>
      <c r="L36" s="1"/>
      <c r="M36" s="1"/>
      <c r="N36" s="1"/>
      <c r="O36" s="1"/>
      <c r="P36" s="1"/>
    </row>
    <row r="37" spans="1:16" ht="15.75" customHeight="1" x14ac:dyDescent="0.15">
      <c r="A37" s="1"/>
      <c r="B37" s="72"/>
      <c r="C37" s="72"/>
      <c r="D37" s="83" t="s">
        <v>68</v>
      </c>
      <c r="E37" s="39" t="s">
        <v>69</v>
      </c>
      <c r="F37" s="45" t="s">
        <v>70</v>
      </c>
      <c r="G37" s="8" t="s">
        <v>71</v>
      </c>
      <c r="H37" s="39">
        <v>200000</v>
      </c>
      <c r="I37" s="46">
        <v>220600</v>
      </c>
      <c r="J37" s="48">
        <f t="shared" si="6"/>
        <v>1.103</v>
      </c>
      <c r="K37" s="23" t="s">
        <v>72</v>
      </c>
      <c r="L37" s="1"/>
      <c r="M37" s="1"/>
      <c r="N37" s="1"/>
      <c r="O37" s="1"/>
      <c r="P37" s="1"/>
    </row>
    <row r="38" spans="1:16" ht="14" x14ac:dyDescent="0.15">
      <c r="A38" s="1"/>
      <c r="B38" s="72"/>
      <c r="C38" s="72"/>
      <c r="D38" s="72"/>
      <c r="E38" s="39" t="s">
        <v>23</v>
      </c>
      <c r="F38" s="49" t="s">
        <v>73</v>
      </c>
      <c r="G38" s="8" t="s">
        <v>74</v>
      </c>
      <c r="H38" s="39">
        <v>300000</v>
      </c>
      <c r="I38" s="50">
        <v>97800</v>
      </c>
      <c r="J38" s="48">
        <f t="shared" si="6"/>
        <v>0.32600000000000001</v>
      </c>
      <c r="K38" s="51" t="s">
        <v>75</v>
      </c>
      <c r="L38" s="1"/>
      <c r="M38" s="1"/>
      <c r="N38" s="1"/>
      <c r="O38" s="1"/>
      <c r="P38" s="1"/>
    </row>
    <row r="39" spans="1:16" ht="14" x14ac:dyDescent="0.15">
      <c r="A39" s="1"/>
      <c r="B39" s="72"/>
      <c r="C39" s="72"/>
      <c r="D39" s="72"/>
      <c r="E39" s="8" t="s">
        <v>23</v>
      </c>
      <c r="F39" s="8" t="s">
        <v>76</v>
      </c>
      <c r="G39" s="8" t="s">
        <v>77</v>
      </c>
      <c r="H39" s="39">
        <v>500000</v>
      </c>
      <c r="I39" s="39">
        <v>2921030</v>
      </c>
      <c r="J39" s="48">
        <f t="shared" si="6"/>
        <v>5.84206</v>
      </c>
      <c r="K39" s="51" t="s">
        <v>78</v>
      </c>
      <c r="L39" s="1"/>
      <c r="M39" s="1"/>
      <c r="N39" s="1"/>
      <c r="O39" s="1"/>
      <c r="P39" s="1"/>
    </row>
    <row r="40" spans="1:16" ht="15.75" customHeight="1" x14ac:dyDescent="0.15">
      <c r="A40" s="1"/>
      <c r="B40" s="72"/>
      <c r="C40" s="72"/>
      <c r="D40" s="73"/>
      <c r="E40" s="87" t="s">
        <v>22</v>
      </c>
      <c r="F40" s="75"/>
      <c r="G40" s="76"/>
      <c r="H40" s="14">
        <f>SUM(H37:H39)</f>
        <v>1000000</v>
      </c>
      <c r="I40" s="14">
        <f>SUM(I37:I39)</f>
        <v>3239430</v>
      </c>
      <c r="J40" s="16">
        <f t="shared" si="6"/>
        <v>3.23943</v>
      </c>
      <c r="K40" s="52"/>
      <c r="L40" s="1"/>
      <c r="M40" s="1"/>
      <c r="N40" s="1"/>
      <c r="O40" s="1"/>
      <c r="P40" s="1"/>
    </row>
    <row r="41" spans="1:16" ht="15.75" customHeight="1" x14ac:dyDescent="0.15">
      <c r="A41" s="1"/>
      <c r="B41" s="72"/>
      <c r="C41" s="72"/>
      <c r="D41" s="88" t="s">
        <v>79</v>
      </c>
      <c r="E41" s="39" t="s">
        <v>10</v>
      </c>
      <c r="F41" s="53" t="s">
        <v>80</v>
      </c>
      <c r="G41" s="53" t="s">
        <v>81</v>
      </c>
      <c r="H41" s="54">
        <v>200000</v>
      </c>
      <c r="I41" s="55">
        <v>200000</v>
      </c>
      <c r="J41" s="9">
        <f t="shared" si="6"/>
        <v>1</v>
      </c>
      <c r="K41" s="23"/>
      <c r="L41" s="1"/>
      <c r="M41" s="1"/>
      <c r="N41" s="1"/>
      <c r="O41" s="1"/>
      <c r="P41" s="1"/>
    </row>
    <row r="42" spans="1:16" ht="15.75" customHeight="1" x14ac:dyDescent="0.15">
      <c r="A42" s="1"/>
      <c r="B42" s="72"/>
      <c r="C42" s="72"/>
      <c r="D42" s="73"/>
      <c r="E42" s="89" t="s">
        <v>22</v>
      </c>
      <c r="F42" s="75"/>
      <c r="G42" s="76"/>
      <c r="H42" s="56">
        <f>SUM(H41)</f>
        <v>200000</v>
      </c>
      <c r="I42" s="56">
        <f>SUM(I41)</f>
        <v>200000</v>
      </c>
      <c r="J42" s="16">
        <f t="shared" si="6"/>
        <v>1</v>
      </c>
      <c r="K42" s="52"/>
      <c r="L42" s="1"/>
      <c r="M42" s="1"/>
      <c r="N42" s="1"/>
      <c r="O42" s="1"/>
      <c r="P42" s="1"/>
    </row>
    <row r="43" spans="1:16" ht="15.75" customHeight="1" x14ac:dyDescent="0.15">
      <c r="A43" s="1"/>
      <c r="B43" s="72"/>
      <c r="C43" s="72"/>
      <c r="D43" s="83" t="s">
        <v>18</v>
      </c>
      <c r="E43" s="39" t="s">
        <v>10</v>
      </c>
      <c r="F43" s="39" t="s">
        <v>18</v>
      </c>
      <c r="G43" s="39" t="s">
        <v>82</v>
      </c>
      <c r="H43" s="39">
        <v>0</v>
      </c>
      <c r="I43" s="39">
        <v>300000</v>
      </c>
      <c r="J43" s="9" t="str">
        <f t="shared" si="6"/>
        <v>-%</v>
      </c>
      <c r="K43" s="23"/>
      <c r="L43" s="1"/>
      <c r="M43" s="1"/>
      <c r="N43" s="1"/>
      <c r="O43" s="1"/>
      <c r="P43" s="1"/>
    </row>
    <row r="44" spans="1:16" ht="15.75" customHeight="1" x14ac:dyDescent="0.15">
      <c r="A44" s="1"/>
      <c r="B44" s="72"/>
      <c r="C44" s="72"/>
      <c r="D44" s="73"/>
      <c r="E44" s="84" t="s">
        <v>22</v>
      </c>
      <c r="F44" s="75"/>
      <c r="G44" s="76"/>
      <c r="H44" s="14">
        <f>SUM(H43)</f>
        <v>0</v>
      </c>
      <c r="I44" s="14">
        <f>SUM(I43)</f>
        <v>300000</v>
      </c>
      <c r="J44" s="16" t="str">
        <f t="shared" si="6"/>
        <v>-%</v>
      </c>
      <c r="K44" s="52"/>
      <c r="L44" s="1"/>
      <c r="M44" s="1"/>
      <c r="N44" s="1"/>
      <c r="O44" s="1"/>
      <c r="P44" s="1"/>
    </row>
    <row r="45" spans="1:16" ht="15.75" customHeight="1" x14ac:dyDescent="0.15">
      <c r="A45" s="1"/>
      <c r="B45" s="72"/>
      <c r="C45" s="73"/>
      <c r="D45" s="74" t="s">
        <v>49</v>
      </c>
      <c r="E45" s="75"/>
      <c r="F45" s="75"/>
      <c r="G45" s="76"/>
      <c r="H45" s="42">
        <f t="shared" ref="H45:I45" si="12">SUM(H31,H34,H36,H40,H42,H44)</f>
        <v>3775000</v>
      </c>
      <c r="I45" s="42">
        <f t="shared" si="12"/>
        <v>7458890</v>
      </c>
      <c r="J45" s="43">
        <f t="shared" si="6"/>
        <v>1.9758649006622517</v>
      </c>
      <c r="K45" s="44" t="s">
        <v>49</v>
      </c>
      <c r="L45" s="1"/>
      <c r="M45" s="1"/>
      <c r="N45" s="1"/>
      <c r="O45" s="1"/>
      <c r="P45" s="1"/>
    </row>
    <row r="46" spans="1:16" ht="15.75" customHeight="1" x14ac:dyDescent="0.15">
      <c r="A46" s="1"/>
      <c r="B46" s="73"/>
      <c r="C46" s="77" t="s">
        <v>36</v>
      </c>
      <c r="D46" s="75"/>
      <c r="E46" s="75"/>
      <c r="F46" s="75"/>
      <c r="G46" s="76"/>
      <c r="H46" s="57">
        <f t="shared" ref="H46:I46" si="13">SUM(H28,H45)</f>
        <v>3775000</v>
      </c>
      <c r="I46" s="57">
        <f t="shared" si="13"/>
        <v>7458890</v>
      </c>
      <c r="J46" s="27">
        <f t="shared" si="6"/>
        <v>1.9758649006622517</v>
      </c>
      <c r="K46" s="28" t="s">
        <v>83</v>
      </c>
      <c r="L46" s="1"/>
      <c r="M46" s="1"/>
      <c r="N46" s="1"/>
      <c r="O46" s="1"/>
      <c r="P46" s="1"/>
    </row>
    <row r="47" spans="1:16" ht="15.75" customHeight="1" x14ac:dyDescent="0.15">
      <c r="A47" s="1"/>
      <c r="B47" s="29"/>
      <c r="C47" s="29"/>
      <c r="D47" s="29"/>
      <c r="E47" s="29"/>
      <c r="F47" s="29"/>
      <c r="G47" s="29"/>
      <c r="H47" s="58"/>
      <c r="I47" s="1"/>
      <c r="J47" s="1"/>
      <c r="K47" s="1"/>
      <c r="L47" s="1"/>
      <c r="M47" s="1"/>
      <c r="N47" s="1"/>
      <c r="O47" s="1"/>
      <c r="P47" s="1"/>
    </row>
    <row r="48" spans="1:16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29"/>
      <c r="M49" s="1"/>
      <c r="N49" s="1"/>
      <c r="O49" s="1"/>
      <c r="P49" s="1"/>
    </row>
    <row r="50" spans="1:16" ht="15.75" customHeight="1" x14ac:dyDescent="0.15">
      <c r="A50" s="1"/>
      <c r="B50" s="1"/>
      <c r="C50" s="1"/>
      <c r="D50" s="1"/>
      <c r="E50" s="1"/>
      <c r="F50" s="1"/>
      <c r="G50" s="20" t="s">
        <v>36</v>
      </c>
      <c r="H50" s="59" t="s">
        <v>84</v>
      </c>
      <c r="I50" s="59" t="s">
        <v>85</v>
      </c>
      <c r="J50" s="60" t="s">
        <v>86</v>
      </c>
      <c r="K50" s="1"/>
      <c r="L50" s="29"/>
      <c r="M50" s="1"/>
      <c r="N50" s="1"/>
      <c r="O50" s="1"/>
      <c r="P50" s="1"/>
    </row>
    <row r="51" spans="1:16" ht="15.75" customHeight="1" x14ac:dyDescent="0.15">
      <c r="A51" s="1"/>
      <c r="B51" s="1"/>
      <c r="C51" s="1"/>
      <c r="D51" s="1"/>
      <c r="E51" s="1"/>
      <c r="F51" s="1"/>
      <c r="G51" s="61" t="s">
        <v>0</v>
      </c>
      <c r="H51" s="62">
        <f t="shared" ref="H51:I51" si="14">H17</f>
        <v>5460287</v>
      </c>
      <c r="I51" s="62">
        <f t="shared" si="14"/>
        <v>9767404</v>
      </c>
      <c r="J51" s="38">
        <f t="shared" ref="J51:J52" si="15">IFERROR(I51/H51, "-%")</f>
        <v>1.7888078044249323</v>
      </c>
      <c r="K51" s="1"/>
      <c r="L51" s="29"/>
      <c r="M51" s="1"/>
      <c r="N51" s="1"/>
      <c r="O51" s="1"/>
      <c r="P51" s="1"/>
    </row>
    <row r="52" spans="1:16" ht="15.75" customHeight="1" x14ac:dyDescent="0.15">
      <c r="A52" s="1"/>
      <c r="B52" s="1"/>
      <c r="C52" s="1"/>
      <c r="D52" s="1"/>
      <c r="E52" s="1"/>
      <c r="F52" s="1"/>
      <c r="G52" s="61" t="s">
        <v>37</v>
      </c>
      <c r="H52" s="63">
        <f t="shared" ref="H52:I52" si="16">H46</f>
        <v>3775000</v>
      </c>
      <c r="I52" s="63">
        <f t="shared" si="16"/>
        <v>7458890</v>
      </c>
      <c r="J52" s="38">
        <f t="shared" si="15"/>
        <v>1.9758649006622517</v>
      </c>
      <c r="K52" s="1"/>
      <c r="L52" s="29"/>
      <c r="M52" s="1"/>
      <c r="N52" s="1"/>
      <c r="O52" s="1"/>
      <c r="P52" s="1"/>
    </row>
    <row r="53" spans="1:16" ht="12.75" customHeight="1" x14ac:dyDescent="0.15">
      <c r="A53" s="1"/>
      <c r="B53" s="1"/>
      <c r="C53" s="1"/>
      <c r="D53" s="1"/>
      <c r="E53" s="1"/>
      <c r="F53" s="1"/>
      <c r="G53" s="78" t="s">
        <v>87</v>
      </c>
      <c r="H53" s="76"/>
      <c r="I53" s="64">
        <f>I51-I52</f>
        <v>2308514</v>
      </c>
      <c r="J53" s="65"/>
      <c r="K53" s="1"/>
      <c r="L53" s="29"/>
      <c r="M53" s="1"/>
      <c r="N53" s="1"/>
      <c r="O53" s="1"/>
      <c r="P53" s="1"/>
    </row>
    <row r="54" spans="1:16" ht="15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9"/>
      <c r="M54" s="1"/>
      <c r="N54" s="1"/>
      <c r="O54" s="1"/>
      <c r="P54" s="1"/>
    </row>
    <row r="55" spans="1:16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29"/>
      <c r="M55" s="1"/>
      <c r="N55" s="1"/>
      <c r="O55" s="1"/>
      <c r="P55" s="1"/>
    </row>
    <row r="56" spans="1:16" ht="15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29"/>
      <c r="M56" s="1"/>
      <c r="N56" s="1"/>
      <c r="O56" s="1"/>
      <c r="P56" s="1"/>
    </row>
    <row r="57" spans="1:16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9"/>
      <c r="M57" s="1"/>
      <c r="N57" s="1"/>
      <c r="O57" s="1"/>
      <c r="P57" s="1"/>
    </row>
    <row r="58" spans="1:16" ht="15.75" customHeight="1" x14ac:dyDescent="0.15">
      <c r="A58" s="1"/>
      <c r="B58" s="1"/>
      <c r="C58" s="1"/>
      <c r="D58" s="1"/>
      <c r="E58" s="1"/>
      <c r="F58" s="1"/>
      <c r="G58" s="20" t="s">
        <v>10</v>
      </c>
      <c r="H58" s="59" t="s">
        <v>84</v>
      </c>
      <c r="I58" s="59" t="s">
        <v>85</v>
      </c>
      <c r="J58" s="60" t="s">
        <v>86</v>
      </c>
      <c r="K58" s="1"/>
      <c r="L58" s="1"/>
      <c r="M58" s="1"/>
      <c r="N58" s="1"/>
      <c r="O58" s="1"/>
      <c r="P58" s="1"/>
    </row>
    <row r="59" spans="1:16" ht="15.75" customHeight="1" x14ac:dyDescent="0.15">
      <c r="A59" s="1"/>
      <c r="B59" s="1"/>
      <c r="C59" s="1"/>
      <c r="D59" s="1"/>
      <c r="E59" s="1"/>
      <c r="F59" s="1"/>
      <c r="G59" s="61" t="s">
        <v>0</v>
      </c>
      <c r="H59" s="62">
        <f t="shared" ref="H59:I59" si="17">H10</f>
        <v>2033541</v>
      </c>
      <c r="I59" s="62">
        <f t="shared" si="17"/>
        <v>2340658</v>
      </c>
      <c r="J59" s="38">
        <f t="shared" ref="J59:J60" si="18">IFERROR(I59/H59, "-%")</f>
        <v>1.1510257231105741</v>
      </c>
      <c r="K59" s="1"/>
      <c r="L59" s="1"/>
      <c r="M59" s="1"/>
      <c r="N59" s="1"/>
      <c r="O59" s="1"/>
      <c r="P59" s="1"/>
    </row>
    <row r="60" spans="1:16" ht="15.75" customHeight="1" x14ac:dyDescent="0.15">
      <c r="A60" s="1"/>
      <c r="B60" s="1"/>
      <c r="C60" s="1"/>
      <c r="D60" s="1"/>
      <c r="E60" s="1"/>
      <c r="F60" s="1"/>
      <c r="G60" s="61" t="s">
        <v>37</v>
      </c>
      <c r="H60" s="66">
        <f ca="1">SUMIF(E26:G44, "학생", H26:H44)</f>
        <v>500000</v>
      </c>
      <c r="I60" s="66">
        <f ca="1">SUMIF(E26:G44, "학생", I26:I44)</f>
        <v>750100</v>
      </c>
      <c r="J60" s="38">
        <f t="shared" ca="1" si="18"/>
        <v>1.5002</v>
      </c>
      <c r="K60" s="1"/>
      <c r="L60" s="1"/>
      <c r="M60" s="1"/>
      <c r="N60" s="1"/>
      <c r="O60" s="1"/>
      <c r="P60" s="1"/>
    </row>
    <row r="61" spans="1:16" ht="15.75" customHeight="1" x14ac:dyDescent="0.15">
      <c r="A61" s="1"/>
      <c r="B61" s="1"/>
      <c r="C61" s="1"/>
      <c r="D61" s="1"/>
      <c r="E61" s="1"/>
      <c r="F61" s="1"/>
      <c r="G61" s="78" t="s">
        <v>87</v>
      </c>
      <c r="H61" s="76"/>
      <c r="I61" s="67">
        <f ca="1">I59-I60</f>
        <v>1590558</v>
      </c>
      <c r="J61" s="65"/>
      <c r="K61" s="1"/>
      <c r="L61" s="1"/>
      <c r="M61" s="1"/>
      <c r="N61" s="1"/>
      <c r="O61" s="1"/>
      <c r="P61" s="1"/>
    </row>
    <row r="62" spans="1:16" ht="15.75" customHeight="1" x14ac:dyDescent="0.15">
      <c r="A62" s="1"/>
      <c r="B62" s="1"/>
      <c r="C62" s="1"/>
      <c r="D62" s="1"/>
      <c r="E62" s="1"/>
      <c r="F62" s="1"/>
      <c r="G62" s="29"/>
      <c r="H62" s="29"/>
      <c r="I62" s="29"/>
      <c r="J62" s="29"/>
      <c r="K62" s="1"/>
      <c r="L62" s="1"/>
      <c r="M62" s="1"/>
      <c r="N62" s="1"/>
      <c r="O62" s="1"/>
      <c r="P62" s="1"/>
    </row>
    <row r="63" spans="1:16" ht="15.75" customHeight="1" x14ac:dyDescent="0.15">
      <c r="A63" s="1"/>
      <c r="B63" s="1"/>
      <c r="C63" s="1"/>
      <c r="D63" s="1"/>
      <c r="E63" s="1"/>
      <c r="F63" s="1"/>
      <c r="G63" s="20" t="s">
        <v>23</v>
      </c>
      <c r="H63" s="59" t="s">
        <v>84</v>
      </c>
      <c r="I63" s="59" t="s">
        <v>85</v>
      </c>
      <c r="J63" s="60" t="s">
        <v>86</v>
      </c>
      <c r="K63" s="1"/>
      <c r="L63" s="1"/>
      <c r="M63" s="1"/>
      <c r="N63" s="1"/>
      <c r="O63" s="1"/>
      <c r="P63" s="1"/>
    </row>
    <row r="64" spans="1:16" ht="15.75" customHeight="1" x14ac:dyDescent="0.15">
      <c r="A64" s="1"/>
      <c r="B64" s="1"/>
      <c r="C64" s="1"/>
      <c r="D64" s="1"/>
      <c r="E64" s="1"/>
      <c r="F64" s="1"/>
      <c r="G64" s="61" t="s">
        <v>0</v>
      </c>
      <c r="H64" s="62">
        <f t="shared" ref="H64:I64" si="19">H14</f>
        <v>3426746</v>
      </c>
      <c r="I64" s="62">
        <f t="shared" si="19"/>
        <v>7426746</v>
      </c>
      <c r="J64" s="38">
        <f t="shared" ref="J64:J65" si="20">IFERROR(I64/H64, "-%")</f>
        <v>2.1672881503327064</v>
      </c>
      <c r="K64" s="1"/>
      <c r="L64" s="1"/>
      <c r="M64" s="1"/>
      <c r="N64" s="1"/>
      <c r="O64" s="1"/>
      <c r="P64" s="1"/>
    </row>
    <row r="65" spans="1:16" ht="15.75" customHeight="1" x14ac:dyDescent="0.15">
      <c r="A65" s="1"/>
      <c r="B65" s="1"/>
      <c r="C65" s="1"/>
      <c r="D65" s="1"/>
      <c r="E65" s="1"/>
      <c r="F65" s="1"/>
      <c r="G65" s="61" t="s">
        <v>37</v>
      </c>
      <c r="H65" s="66">
        <f ca="1">SUMIF(E26:G44, "본회계", H26:H44)</f>
        <v>3275000</v>
      </c>
      <c r="I65" s="66">
        <f ca="1">SUMIF(E26:G44, "본회계", I26:I44)</f>
        <v>6708790</v>
      </c>
      <c r="J65" s="38">
        <f t="shared" ca="1" si="20"/>
        <v>2.048485496183206</v>
      </c>
      <c r="K65" s="1"/>
      <c r="L65" s="1"/>
      <c r="M65" s="1"/>
      <c r="N65" s="1"/>
      <c r="O65" s="1"/>
      <c r="P65" s="1"/>
    </row>
    <row r="66" spans="1:16" ht="15.75" customHeight="1" x14ac:dyDescent="0.15">
      <c r="A66" s="1"/>
      <c r="B66" s="1"/>
      <c r="C66" s="1"/>
      <c r="D66" s="1"/>
      <c r="E66" s="1"/>
      <c r="F66" s="1"/>
      <c r="G66" s="78" t="s">
        <v>87</v>
      </c>
      <c r="H66" s="76"/>
      <c r="I66" s="64">
        <f ca="1">I64-I65</f>
        <v>717956</v>
      </c>
      <c r="J66" s="65"/>
      <c r="K66" s="1"/>
      <c r="L66" s="1"/>
      <c r="M66" s="1"/>
      <c r="N66" s="1"/>
      <c r="O66" s="1"/>
      <c r="P66" s="1"/>
    </row>
    <row r="67" spans="1:16" ht="15.75" customHeight="1" x14ac:dyDescent="0.15">
      <c r="A67" s="1"/>
      <c r="B67" s="1"/>
      <c r="C67" s="1"/>
      <c r="D67" s="1"/>
      <c r="E67" s="1"/>
      <c r="F67" s="1"/>
      <c r="G67" s="29"/>
      <c r="H67" s="29"/>
      <c r="I67" s="29"/>
      <c r="J67" s="29"/>
      <c r="K67" s="1"/>
      <c r="L67" s="1"/>
      <c r="M67" s="1"/>
      <c r="N67" s="1"/>
      <c r="O67" s="1"/>
      <c r="P67" s="1"/>
    </row>
    <row r="68" spans="1:16" ht="15.75" customHeight="1" x14ac:dyDescent="0.15">
      <c r="A68" s="1"/>
      <c r="B68" s="1"/>
      <c r="C68" s="1"/>
      <c r="D68" s="1"/>
      <c r="E68" s="1"/>
      <c r="F68" s="1"/>
      <c r="G68" s="20" t="s">
        <v>33</v>
      </c>
      <c r="H68" s="59" t="s">
        <v>84</v>
      </c>
      <c r="I68" s="59" t="s">
        <v>85</v>
      </c>
      <c r="J68" s="60" t="s">
        <v>86</v>
      </c>
      <c r="K68" s="1"/>
      <c r="L68" s="1"/>
      <c r="M68" s="1"/>
      <c r="N68" s="1"/>
      <c r="O68" s="1"/>
      <c r="P68" s="1"/>
    </row>
    <row r="69" spans="1:16" ht="15.75" customHeight="1" x14ac:dyDescent="0.15">
      <c r="A69" s="1"/>
      <c r="B69" s="1"/>
      <c r="C69" s="1"/>
      <c r="D69" s="1"/>
      <c r="E69" s="1"/>
      <c r="F69" s="1"/>
      <c r="G69" s="61" t="s">
        <v>0</v>
      </c>
      <c r="H69" s="62">
        <f t="shared" ref="H69:I69" si="21">H16</f>
        <v>0</v>
      </c>
      <c r="I69" s="62">
        <f t="shared" si="21"/>
        <v>0</v>
      </c>
      <c r="J69" s="38" t="str">
        <f t="shared" ref="J69:J70" si="22">IFERROR(I69/H69, "-%")</f>
        <v>-%</v>
      </c>
      <c r="K69" s="1"/>
      <c r="L69" s="1"/>
      <c r="M69" s="1"/>
      <c r="N69" s="1"/>
      <c r="O69" s="1"/>
      <c r="P69" s="1"/>
    </row>
    <row r="70" spans="1:16" ht="15.75" customHeight="1" x14ac:dyDescent="0.15">
      <c r="A70" s="1"/>
      <c r="B70" s="1"/>
      <c r="C70" s="1"/>
      <c r="D70" s="1"/>
      <c r="E70" s="1"/>
      <c r="F70" s="1"/>
      <c r="G70" s="61" t="s">
        <v>37</v>
      </c>
      <c r="H70" s="63">
        <f ca="1">SUMIF(E26:G44,"자치",H26:H44)</f>
        <v>0</v>
      </c>
      <c r="I70" s="63">
        <f ca="1">SUMIF(E26:G44,"자치",I26:I44)</f>
        <v>0</v>
      </c>
      <c r="J70" s="38" t="str">
        <f t="shared" ca="1" si="22"/>
        <v>-%</v>
      </c>
      <c r="K70" s="1"/>
      <c r="L70" s="1"/>
      <c r="M70" s="1"/>
      <c r="N70" s="1"/>
      <c r="O70" s="1"/>
      <c r="P70" s="1"/>
    </row>
    <row r="71" spans="1:16" ht="15.75" customHeight="1" x14ac:dyDescent="0.15">
      <c r="A71" s="1"/>
      <c r="B71" s="1"/>
      <c r="C71" s="1"/>
      <c r="D71" s="1"/>
      <c r="E71" s="1"/>
      <c r="F71" s="1"/>
      <c r="G71" s="78" t="s">
        <v>87</v>
      </c>
      <c r="H71" s="76"/>
      <c r="I71" s="64">
        <f ca="1">I69-I70</f>
        <v>0</v>
      </c>
      <c r="J71" s="65"/>
      <c r="K71" s="1"/>
      <c r="L71" s="1"/>
      <c r="M71" s="1"/>
      <c r="N71" s="1"/>
      <c r="O71" s="1"/>
      <c r="P71" s="1"/>
    </row>
    <row r="72" spans="1:16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6" ht="15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6" ht="15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</row>
  </sheetData>
  <mergeCells count="34">
    <mergeCell ref="D3:K3"/>
    <mergeCell ref="D5:D17"/>
    <mergeCell ref="E5:E10"/>
    <mergeCell ref="F10:G10"/>
    <mergeCell ref="E11:E14"/>
    <mergeCell ref="F14:G14"/>
    <mergeCell ref="E15:E16"/>
    <mergeCell ref="G61:H61"/>
    <mergeCell ref="G66:H66"/>
    <mergeCell ref="G71:H71"/>
    <mergeCell ref="F16:G16"/>
    <mergeCell ref="E17:G17"/>
    <mergeCell ref="B24:K24"/>
    <mergeCell ref="B26:B46"/>
    <mergeCell ref="D26:D27"/>
    <mergeCell ref="E27:G27"/>
    <mergeCell ref="D28:G28"/>
    <mergeCell ref="D29:D31"/>
    <mergeCell ref="E31:G31"/>
    <mergeCell ref="D32:D34"/>
    <mergeCell ref="E34:G34"/>
    <mergeCell ref="D35:D36"/>
    <mergeCell ref="E36:G36"/>
    <mergeCell ref="C26:C28"/>
    <mergeCell ref="C29:C45"/>
    <mergeCell ref="D45:G45"/>
    <mergeCell ref="C46:G46"/>
    <mergeCell ref="G53:H53"/>
    <mergeCell ref="D37:D40"/>
    <mergeCell ref="E40:G40"/>
    <mergeCell ref="D41:D42"/>
    <mergeCell ref="E42:G42"/>
    <mergeCell ref="D43:D44"/>
    <mergeCell ref="E44:G44"/>
  </mergeCells>
  <phoneticPr fontId="8" type="noConversion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시트1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김 대욱</cp:lastModifiedBy>
  <dcterms:created xsi:type="dcterms:W3CDTF">2021-09-17T06:22:39Z</dcterms:created>
  <dcterms:modified xsi:type="dcterms:W3CDTF">2022-12-26T05:44:23Z</dcterms:modified>
</cp:coreProperties>
</file>