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최현진\Downloads\"/>
    </mc:Choice>
  </mc:AlternateContent>
  <xr:revisionPtr revIDLastSave="0" documentId="13_ncr:1_{6E8A1F01-5DEA-4233-A76E-EE7B6EEB3C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기층 기구" sheetId="1" r:id="rId1"/>
    <sheet name="중앙회계 지원 대상 기구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56" i="1"/>
  <c r="H56" i="1"/>
  <c r="H54" i="1"/>
  <c r="J54" i="1" s="1"/>
  <c r="I54" i="1"/>
  <c r="H55" i="1"/>
  <c r="I55" i="1"/>
  <c r="J55" i="1" s="1"/>
  <c r="J53" i="1"/>
  <c r="J22" i="1"/>
  <c r="J21" i="1"/>
  <c r="I18" i="1"/>
  <c r="I85" i="2" l="1"/>
  <c r="J85" i="2" s="1"/>
  <c r="H85" i="2"/>
  <c r="I80" i="2"/>
  <c r="J80" i="2" s="1"/>
  <c r="H80" i="2"/>
  <c r="I75" i="2"/>
  <c r="J75" i="2" s="1"/>
  <c r="H75" i="2"/>
  <c r="I67" i="2"/>
  <c r="I59" i="2"/>
  <c r="I58" i="2"/>
  <c r="J58" i="2" s="1"/>
  <c r="H58" i="2"/>
  <c r="H59" i="2" s="1"/>
  <c r="J57" i="2"/>
  <c r="J56" i="2"/>
  <c r="I56" i="2"/>
  <c r="H56" i="2"/>
  <c r="J55" i="2"/>
  <c r="I55" i="2"/>
  <c r="H55" i="2"/>
  <c r="J54" i="2"/>
  <c r="J53" i="2"/>
  <c r="J52" i="2"/>
  <c r="J51" i="2"/>
  <c r="I50" i="2"/>
  <c r="I49" i="2"/>
  <c r="J49" i="2" s="1"/>
  <c r="H49" i="2"/>
  <c r="J48" i="2"/>
  <c r="J47" i="2"/>
  <c r="J46" i="2"/>
  <c r="J45" i="2"/>
  <c r="J44" i="2"/>
  <c r="I44" i="2"/>
  <c r="H44" i="2"/>
  <c r="H50" i="2" s="1"/>
  <c r="J42" i="2"/>
  <c r="I41" i="2"/>
  <c r="I40" i="2"/>
  <c r="J40" i="2" s="1"/>
  <c r="H40" i="2"/>
  <c r="J39" i="2"/>
  <c r="J38" i="2"/>
  <c r="J37" i="2"/>
  <c r="J36" i="2"/>
  <c r="I36" i="2"/>
  <c r="H36" i="2"/>
  <c r="H41" i="2" s="1"/>
  <c r="J35" i="2"/>
  <c r="J34" i="2"/>
  <c r="J33" i="2"/>
  <c r="I32" i="2"/>
  <c r="I60" i="2" s="1"/>
  <c r="H32" i="2"/>
  <c r="J31" i="2"/>
  <c r="I31" i="2"/>
  <c r="J30" i="2"/>
  <c r="I29" i="2"/>
  <c r="J29" i="2" s="1"/>
  <c r="H29" i="2"/>
  <c r="J28" i="2"/>
  <c r="J27" i="2"/>
  <c r="I22" i="2"/>
  <c r="J22" i="2" s="1"/>
  <c r="H22" i="2"/>
  <c r="H23" i="2" s="1"/>
  <c r="H66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I74" i="2" s="1"/>
  <c r="H12" i="2"/>
  <c r="H74" i="2" s="1"/>
  <c r="H76" i="2" s="1"/>
  <c r="J11" i="2"/>
  <c r="J10" i="2"/>
  <c r="J9" i="2"/>
  <c r="J8" i="2"/>
  <c r="J7" i="2"/>
  <c r="J6" i="2"/>
  <c r="J5" i="2"/>
  <c r="I82" i="1"/>
  <c r="H82" i="1"/>
  <c r="I77" i="1"/>
  <c r="H77" i="1"/>
  <c r="I72" i="1"/>
  <c r="H72" i="1"/>
  <c r="I51" i="1"/>
  <c r="J51" i="1" s="1"/>
  <c r="J50" i="1"/>
  <c r="J49" i="1"/>
  <c r="J48" i="1"/>
  <c r="J47" i="1"/>
  <c r="I46" i="1"/>
  <c r="J45" i="1"/>
  <c r="J44" i="1"/>
  <c r="I42" i="1"/>
  <c r="J41" i="1"/>
  <c r="J40" i="1"/>
  <c r="I39" i="1"/>
  <c r="J39" i="1" s="1"/>
  <c r="J38" i="1"/>
  <c r="J37" i="1"/>
  <c r="I35" i="1"/>
  <c r="I36" i="1" s="1"/>
  <c r="H35" i="1"/>
  <c r="J34" i="1"/>
  <c r="J33" i="1"/>
  <c r="J32" i="1"/>
  <c r="I30" i="1"/>
  <c r="H30" i="1"/>
  <c r="H31" i="1" s="1"/>
  <c r="J29" i="1"/>
  <c r="J28" i="1"/>
  <c r="I81" i="1"/>
  <c r="H23" i="1"/>
  <c r="H81" i="1" s="1"/>
  <c r="J20" i="1"/>
  <c r="J19" i="1"/>
  <c r="J18" i="1"/>
  <c r="I17" i="1"/>
  <c r="I76" i="1" s="1"/>
  <c r="H17" i="1"/>
  <c r="H76" i="1" s="1"/>
  <c r="J16" i="1"/>
  <c r="J15" i="1"/>
  <c r="J14" i="1"/>
  <c r="J13" i="1"/>
  <c r="J12" i="1"/>
  <c r="I11" i="1"/>
  <c r="I71" i="1" s="1"/>
  <c r="H11" i="1"/>
  <c r="H71" i="1" s="1"/>
  <c r="J10" i="1"/>
  <c r="J9" i="1"/>
  <c r="J8" i="1"/>
  <c r="J7" i="1"/>
  <c r="J6" i="1"/>
  <c r="J5" i="1"/>
  <c r="J35" i="1" l="1"/>
  <c r="I52" i="1"/>
  <c r="J52" i="1" s="1"/>
  <c r="J30" i="1"/>
  <c r="H73" i="1"/>
  <c r="I43" i="1"/>
  <c r="I31" i="1"/>
  <c r="J31" i="1" s="1"/>
  <c r="J46" i="1"/>
  <c r="H83" i="1"/>
  <c r="J17" i="1"/>
  <c r="H36" i="1"/>
  <c r="H64" i="1" s="1"/>
  <c r="J72" i="1"/>
  <c r="J82" i="1"/>
  <c r="H78" i="1"/>
  <c r="J77" i="1"/>
  <c r="I63" i="1"/>
  <c r="J11" i="1"/>
  <c r="H68" i="2"/>
  <c r="I83" i="1"/>
  <c r="J81" i="1"/>
  <c r="H60" i="2"/>
  <c r="J50" i="2"/>
  <c r="J71" i="1"/>
  <c r="I73" i="1"/>
  <c r="J60" i="2"/>
  <c r="J43" i="1"/>
  <c r="J76" i="1"/>
  <c r="I78" i="1"/>
  <c r="I81" i="2"/>
  <c r="J79" i="2"/>
  <c r="I76" i="2"/>
  <c r="J76" i="2" s="1"/>
  <c r="J74" i="2"/>
  <c r="J59" i="2"/>
  <c r="H67" i="2"/>
  <c r="J67" i="2" s="1"/>
  <c r="J41" i="2"/>
  <c r="J12" i="2"/>
  <c r="J18" i="2"/>
  <c r="I23" i="2"/>
  <c r="H84" i="2"/>
  <c r="H86" i="2" s="1"/>
  <c r="I84" i="2"/>
  <c r="J42" i="1"/>
  <c r="J23" i="1"/>
  <c r="J32" i="2"/>
  <c r="H24" i="1"/>
  <c r="J83" i="1" l="1"/>
  <c r="J36" i="1"/>
  <c r="I64" i="1"/>
  <c r="J73" i="1"/>
  <c r="J78" i="1"/>
  <c r="I86" i="2"/>
  <c r="J84" i="2"/>
  <c r="H63" i="1"/>
  <c r="J24" i="1"/>
  <c r="I66" i="2"/>
  <c r="J23" i="2"/>
  <c r="J56" i="1" l="1"/>
  <c r="J64" i="1"/>
  <c r="I65" i="1"/>
  <c r="I68" i="2"/>
  <c r="J68" i="2" s="1"/>
  <c r="J66" i="2"/>
  <c r="H65" i="1"/>
  <c r="J63" i="1"/>
  <c r="J65" i="1" l="1"/>
</calcChain>
</file>

<file path=xl/sharedStrings.xml><?xml version="1.0" encoding="utf-8"?>
<sst xmlns="http://schemas.openxmlformats.org/spreadsheetml/2006/main" count="364" uniqueCount="151">
  <si>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</si>
  <si>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</si>
  <si>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</si>
  <si>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</si>
  <si>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</si>
  <si>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</si>
  <si>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</si>
  <si>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</si>
  <si>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</si>
  <si>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바이오및뇌공학과 학생회</t>
  </si>
  <si>
    <t>학생</t>
  </si>
  <si>
    <t>기층 예산</t>
  </si>
  <si>
    <t>AA</t>
  </si>
  <si>
    <t>추정하기 어려워 전년도 결산과 통일</t>
  </si>
  <si>
    <t>기층 예산 이월금</t>
  </si>
  <si>
    <t>AB</t>
  </si>
  <si>
    <t>과비</t>
  </si>
  <si>
    <t>AC</t>
  </si>
  <si>
    <t>-</t>
  </si>
  <si>
    <t>추정하기 어려워 0원으로 책정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</si>
  <si>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</si>
  <si>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</si>
  <si>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</si>
  <si>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</si>
  <si>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</si>
  <si>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</si>
  <si>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</si>
  <si>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</si>
  <si>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학과설명회 포스터 인쇄비</t>
  </si>
  <si>
    <t>BA</t>
  </si>
  <si>
    <t>학과설명회 참가 상품 비용</t>
  </si>
  <si>
    <t>BB</t>
  </si>
  <si>
    <t>학과설명회 홍보용 간식</t>
  </si>
  <si>
    <t>BC</t>
  </si>
  <si>
    <t>과방 관리비용 지원</t>
  </si>
  <si>
    <t>BD</t>
  </si>
  <si>
    <t>소수과 체육대회 지원비용</t>
  </si>
  <si>
    <t>BE</t>
  </si>
  <si>
    <t>자치</t>
  </si>
  <si>
    <t>전반기 이월금</t>
  </si>
  <si>
    <t>CA</t>
  </si>
  <si>
    <t>통장 변경 대비 예비금</t>
  </si>
  <si>
    <t>CB</t>
  </si>
  <si>
    <t>학과 MT 개인 부담금</t>
  </si>
  <si>
    <t>CC</t>
  </si>
  <si>
    <t>과비 납부자 (33명) * 20000원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</si>
  <si>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</si>
  <si>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</si>
  <si>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</si>
  <si>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</si>
  <si>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</si>
  <si>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</si>
  <si>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</si>
  <si>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바이오및뇌공학과 학생회 총무 최현진</t>
  </si>
  <si>
    <t>학생회 통장</t>
  </si>
  <si>
    <t>거래명세서 수수료</t>
  </si>
  <si>
    <t>A1</t>
  </si>
  <si>
    <t>격려금 반환</t>
  </si>
  <si>
    <t>A2</t>
  </si>
  <si>
    <t>합계</t>
  </si>
  <si>
    <t>홍보부</t>
  </si>
  <si>
    <t>학과 네이버 카페 운영 사업</t>
  </si>
  <si>
    <t>개별연구 후기 이벤트 상품</t>
  </si>
  <si>
    <t>B1</t>
  </si>
  <si>
    <t>과목 후기 이벤트 상품</t>
  </si>
  <si>
    <t>B2</t>
  </si>
  <si>
    <t>연구실 인터뷰 출장비 및 커피 구매</t>
  </si>
  <si>
    <t>B3</t>
  </si>
  <si>
    <t>복지부</t>
  </si>
  <si>
    <t>과방 관리 및 활성화</t>
  </si>
  <si>
    <t>과방 물품 구비</t>
  </si>
  <si>
    <t>C1</t>
  </si>
  <si>
    <t>과방 활성화 행사</t>
  </si>
  <si>
    <t>C2</t>
  </si>
  <si>
    <t>스터디 사업</t>
  </si>
  <si>
    <t>스터디 참여자 상품</t>
  </si>
  <si>
    <t>D1</t>
  </si>
  <si>
    <t>간식 나눔</t>
  </si>
  <si>
    <t>D2</t>
  </si>
  <si>
    <t>기획부</t>
  </si>
  <si>
    <t>친목 사업</t>
  </si>
  <si>
    <t>참여 독려 지원금</t>
  </si>
  <si>
    <t>E1</t>
  </si>
  <si>
    <t>적응하길 바뇌 이벤트 상품</t>
  </si>
  <si>
    <t>E2</t>
  </si>
  <si>
    <t>학과 MT</t>
  </si>
  <si>
    <t>식대비용</t>
  </si>
  <si>
    <t>F1</t>
  </si>
  <si>
    <t>숙소비 및 부대시설</t>
  </si>
  <si>
    <t>F2</t>
  </si>
  <si>
    <t>숙소비 및 부대시설 지원금</t>
  </si>
  <si>
    <t>F3</t>
  </si>
  <si>
    <t>엠티 물품 구입</t>
  </si>
  <si>
    <t>F4</t>
  </si>
  <si>
    <t>전체 대항목 총계</t>
  </si>
  <si>
    <t>전년도</t>
  </si>
  <si>
    <t>당해년도</t>
  </si>
  <si>
    <t>전년도 대비</t>
  </si>
  <si>
    <t>잔액</t>
  </si>
  <si>
    <t>겨울학기 이월금</t>
  </si>
  <si>
    <t>작성 예시</t>
  </si>
  <si>
    <t>중앙회계 지원금</t>
  </si>
  <si>
    <t>필수 기입 항목</t>
  </si>
  <si>
    <t>학생 이월금</t>
  </si>
  <si>
    <t>학교 지원금</t>
  </si>
  <si>
    <t>광고 수익금</t>
  </si>
  <si>
    <t>자치 이월금</t>
  </si>
  <si>
    <t>단체장</t>
  </si>
  <si>
    <t>예시) 회의비</t>
  </si>
  <si>
    <t>회의비</t>
  </si>
  <si>
    <t>*재정의 출처에 따른 사업 수혜 대상자(Ex. 학생회비/과비 납부자) 필수 기입</t>
  </si>
  <si>
    <t>회의 출장비</t>
  </si>
  <si>
    <t>부서1</t>
  </si>
  <si>
    <t>예시) 개별연구 교류행사</t>
  </si>
  <si>
    <t>예시) 피자</t>
  </si>
  <si>
    <t>예시) 추첨상품</t>
  </si>
  <si>
    <t>예시) 문화상품권</t>
  </si>
  <si>
    <t>C3</t>
  </si>
  <si>
    <t>예시) 학생회 LT</t>
  </si>
  <si>
    <t>예시) 식대비용</t>
  </si>
  <si>
    <t>예시) 교통비</t>
  </si>
  <si>
    <t>예시) 숙소비</t>
  </si>
  <si>
    <t>D3</t>
  </si>
  <si>
    <t>부서2</t>
  </si>
  <si>
    <t>사업명1</t>
  </si>
  <si>
    <t>세부항목1</t>
  </si>
  <si>
    <t>예시) 사업수혜자: 과비 납부자</t>
  </si>
  <si>
    <t>세부항목1 예비비</t>
  </si>
  <si>
    <t>※ 예비비는 세부항목의 10% 이하</t>
  </si>
  <si>
    <t>사업명2</t>
  </si>
  <si>
    <t>예시) 사업수혜자: 학생회비 납부자</t>
  </si>
  <si>
    <t>세부항목2</t>
  </si>
  <si>
    <t>세부항목2 예비비</t>
  </si>
  <si>
    <t>부서3</t>
  </si>
  <si>
    <t>G1</t>
  </si>
  <si>
    <t>G2</t>
  </si>
  <si>
    <t>G3</t>
  </si>
  <si>
    <t>G4</t>
  </si>
  <si>
    <t>부서4</t>
  </si>
  <si>
    <t>H1</t>
  </si>
  <si>
    <t>자치</t>
    <phoneticPr fontId="6" type="noConversion"/>
  </si>
  <si>
    <t>-</t>
    <phoneticPr fontId="6" type="noConversion"/>
  </si>
  <si>
    <t>CD</t>
    <phoneticPr fontId="6" type="noConversion"/>
  </si>
  <si>
    <r>
      <rPr>
        <sz val="10"/>
        <color rgb="FF000000"/>
        <rFont val="맑은 고딕"/>
        <family val="3"/>
        <charset val="129"/>
      </rPr>
      <t>소수과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2"/>
        <charset val="129"/>
      </rPr>
      <t>체육대회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2"/>
        <charset val="129"/>
      </rPr>
      <t>참가비용</t>
    </r>
    <phoneticPr fontId="6" type="noConversion"/>
  </si>
  <si>
    <t>소수과 체육대회 진행비 환급</t>
    <phoneticPr fontId="6" type="noConversion"/>
  </si>
  <si>
    <t>CE</t>
    <phoneticPr fontId="6" type="noConversion"/>
  </si>
  <si>
    <r>
      <rPr>
        <sz val="10"/>
        <rFont val="Arial Unicode MS"/>
        <family val="2"/>
      </rPr>
      <t>바이오및뇌공학과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학생회장 박기은</t>
    </r>
    <phoneticPr fontId="6" type="noConversion"/>
  </si>
  <si>
    <t>소수과 체육대회</t>
    <phoneticPr fontId="6" type="noConversion"/>
  </si>
  <si>
    <t>본회계</t>
    <phoneticPr fontId="6" type="noConversion"/>
  </si>
  <si>
    <t>G1</t>
    <phoneticPr fontId="6" type="noConversion"/>
  </si>
  <si>
    <t>소수과 체육대회 예산
공금계좌 송금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</si>
</sst>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8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i/>
      <sz val="10"/>
      <color rgb="FFB7B7B7"/>
      <name val="Arial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돋움"/>
      <family val="3"/>
      <charset val="129"/>
    </font>
    <font>
      <sz val="10"/>
      <color rgb="FF000000"/>
      <name val="Arial Unicode MS"/>
      <family val="2"/>
    </font>
    <font>
      <sz val="10"/>
      <color rgb="FF000000"/>
      <name val="돋움"/>
      <family val="2"/>
      <charset val="129"/>
    </font>
    <font>
      <sz val="10"/>
      <color rgb="FF000000"/>
      <name val="Arial"/>
      <family val="3"/>
      <charset val="129"/>
    </font>
    <font>
      <sz val="10"/>
      <name val="돋움"/>
      <family val="3"/>
      <charset val="129"/>
    </font>
    <font>
      <sz val="10"/>
      <name val="Arial Unicode MS"/>
      <family val="2"/>
    </font>
    <font>
      <sz val="10"/>
      <name val="Arial"/>
      <family val="2"/>
    </font>
    <font>
      <sz val="10"/>
      <name val="돋움"/>
      <family val="2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3F3F3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 wrapText="1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/>
    </xf>
    <xf numFmtId="176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/>
    </xf>
    <xf numFmtId="0" fontId="2" fillId="0" borderId="5" xfId="0" applyFont="1" applyBorder="1"/>
    <xf numFmtId="176" fontId="4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177" fontId="1" fillId="3" borderId="5" xfId="0" applyNumberFormat="1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8" fontId="1" fillId="2" borderId="9" xfId="0" applyNumberFormat="1" applyFont="1" applyFill="1" applyBorder="1" applyAlignment="1">
      <alignment horizontal="center"/>
    </xf>
    <xf numFmtId="178" fontId="0" fillId="2" borderId="9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178" fontId="0" fillId="6" borderId="9" xfId="0" applyNumberFormat="1" applyFill="1" applyBorder="1" applyAlignment="1">
      <alignment horizontal="center"/>
    </xf>
    <xf numFmtId="10" fontId="1" fillId="6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176" fontId="1" fillId="7" borderId="5" xfId="0" applyNumberFormat="1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76" fontId="1" fillId="9" borderId="5" xfId="0" applyNumberFormat="1" applyFont="1" applyFill="1" applyBorder="1" applyAlignment="1">
      <alignment horizontal="center" vertical="center"/>
    </xf>
    <xf numFmtId="10" fontId="1" fillId="9" borderId="5" xfId="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/>
    </xf>
    <xf numFmtId="10" fontId="1" fillId="9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6" fontId="0" fillId="0" borderId="8" xfId="0" applyNumberFormat="1" applyBorder="1" applyAlignment="1">
      <alignment horizontal="center" wrapText="1"/>
    </xf>
    <xf numFmtId="176" fontId="0" fillId="0" borderId="9" xfId="0" applyNumberFormat="1" applyBorder="1" applyAlignment="1">
      <alignment horizontal="center" wrapText="1"/>
    </xf>
    <xf numFmtId="176" fontId="0" fillId="2" borderId="9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10" fontId="0" fillId="9" borderId="5" xfId="0" applyNumberFormat="1" applyFill="1" applyBorder="1" applyAlignment="1">
      <alignment horizontal="center" vertical="center"/>
    </xf>
    <xf numFmtId="10" fontId="0" fillId="9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176" fontId="7" fillId="0" borderId="5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176" fontId="1" fillId="3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1" fillId="5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1" fillId="3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2" fillId="0" borderId="9" xfId="0" applyFont="1" applyBorder="1"/>
    <xf numFmtId="176" fontId="1" fillId="3" borderId="8" xfId="0" applyNumberFormat="1" applyFont="1" applyFill="1" applyBorder="1" applyAlignment="1">
      <alignment horizontal="center" vertical="center"/>
    </xf>
    <xf numFmtId="10" fontId="1" fillId="3" borderId="8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14" xfId="0" applyFont="1" applyBorder="1"/>
    <xf numFmtId="0" fontId="0" fillId="0" borderId="6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1" fillId="5" borderId="15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6" xfId="0" applyFont="1" applyBorder="1"/>
    <xf numFmtId="176" fontId="0" fillId="5" borderId="1" xfId="0" applyNumberForma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0" fontId="1" fillId="5" borderId="6" xfId="0" applyNumberFormat="1" applyFont="1" applyFill="1" applyBorder="1" applyAlignment="1">
      <alignment horizontal="center" vertical="center"/>
    </xf>
    <xf numFmtId="177" fontId="0" fillId="5" borderId="6" xfId="0" applyNumberFormat="1" applyFill="1" applyBorder="1" applyAlignment="1">
      <alignment horizontal="center" vertical="center"/>
    </xf>
    <xf numFmtId="176" fontId="9" fillId="10" borderId="13" xfId="0" applyNumberFormat="1" applyFont="1" applyFill="1" applyBorder="1" applyAlignment="1">
      <alignment horizontal="center" vertical="center"/>
    </xf>
    <xf numFmtId="10" fontId="9" fillId="10" borderId="13" xfId="0" applyNumberFormat="1" applyFont="1" applyFill="1" applyBorder="1" applyAlignment="1">
      <alignment horizontal="center" vertical="center"/>
    </xf>
    <xf numFmtId="177" fontId="9" fillId="10" borderId="13" xfId="0" applyNumberFormat="1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176" fontId="10" fillId="10" borderId="13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178" fontId="1" fillId="4" borderId="8" xfId="0" applyNumberFormat="1" applyFont="1" applyFill="1" applyBorder="1" applyAlignment="1">
      <alignment horizontal="center"/>
    </xf>
    <xf numFmtId="10" fontId="1" fillId="4" borderId="8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0" fillId="6" borderId="13" xfId="0" applyFill="1" applyBorder="1" applyAlignment="1">
      <alignment horizontal="center"/>
    </xf>
    <xf numFmtId="0" fontId="2" fillId="0" borderId="13" xfId="0" applyFont="1" applyBorder="1"/>
    <xf numFmtId="178" fontId="0" fillId="6" borderId="13" xfId="0" applyNumberFormat="1" applyFill="1" applyBorder="1" applyAlignment="1">
      <alignment horizontal="center"/>
    </xf>
    <xf numFmtId="10" fontId="1" fillId="6" borderId="13" xfId="0" applyNumberFormat="1" applyFont="1" applyFill="1" applyBorder="1" applyAlignment="1">
      <alignment horizontal="center" vertical="center"/>
    </xf>
    <xf numFmtId="176" fontId="1" fillId="12" borderId="13" xfId="0" applyNumberFormat="1" applyFont="1" applyFill="1" applyBorder="1" applyAlignment="1">
      <alignment horizontal="center" vertical="center"/>
    </xf>
    <xf numFmtId="0" fontId="2" fillId="13" borderId="13" xfId="0" applyFont="1" applyFill="1" applyBorder="1"/>
    <xf numFmtId="178" fontId="1" fillId="14" borderId="13" xfId="0" applyNumberFormat="1" applyFont="1" applyFill="1" applyBorder="1" applyAlignment="1">
      <alignment horizontal="center"/>
    </xf>
    <xf numFmtId="176" fontId="1" fillId="12" borderId="13" xfId="0" applyNumberFormat="1" applyFont="1" applyFill="1" applyBorder="1" applyAlignment="1">
      <alignment horizontal="center" vertical="center"/>
    </xf>
    <xf numFmtId="10" fontId="1" fillId="12" borderId="13" xfId="0" applyNumberFormat="1" applyFont="1" applyFill="1" applyBorder="1" applyAlignment="1">
      <alignment horizontal="center" vertical="center"/>
    </xf>
    <xf numFmtId="177" fontId="0" fillId="12" borderId="13" xfId="0" applyNumberForma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34"/>
  <sheetViews>
    <sheetView tabSelected="1" topLeftCell="A34" zoomScale="70" zoomScaleNormal="70" workbookViewId="0">
      <selection activeCell="I16" sqref="I16"/>
    </sheetView>
  </sheetViews>
  <sheetFormatPr defaultColWidth="12.6640625" defaultRowHeight="15.75" customHeight="1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0" width="13.109375" customWidth="1"/>
    <col min="11" max="11" width="33.777343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11" t="s">
        <v>0</v>
      </c>
      <c r="E3" s="97"/>
      <c r="F3" s="97"/>
      <c r="G3" s="97"/>
      <c r="H3" s="97"/>
      <c r="I3" s="97"/>
      <c r="J3" s="97"/>
      <c r="K3" s="9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12" t="s">
        <v>9</v>
      </c>
      <c r="E5" s="112" t="s">
        <v>10</v>
      </c>
      <c r="F5" s="6" t="s">
        <v>11</v>
      </c>
      <c r="G5" s="7" t="s">
        <v>12</v>
      </c>
      <c r="H5" s="8">
        <v>310000</v>
      </c>
      <c r="I5" s="9">
        <v>310000</v>
      </c>
      <c r="J5" s="10">
        <f>I5/H5</f>
        <v>1</v>
      </c>
      <c r="K5" s="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94"/>
      <c r="E6" s="94"/>
      <c r="F6" s="6" t="s">
        <v>14</v>
      </c>
      <c r="G6" s="7" t="s">
        <v>15</v>
      </c>
      <c r="H6" s="8">
        <v>513523</v>
      </c>
      <c r="I6" s="9">
        <v>326000</v>
      </c>
      <c r="J6" s="10">
        <f t="shared" ref="J6:J24" si="0">IFERROR(I6/H6,"-%")</f>
        <v>0.63483037760723471</v>
      </c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94"/>
      <c r="E7" s="94"/>
      <c r="F7" s="6" t="s">
        <v>16</v>
      </c>
      <c r="G7" s="7" t="s">
        <v>17</v>
      </c>
      <c r="H7" s="8" t="s">
        <v>18</v>
      </c>
      <c r="I7" s="9">
        <v>0</v>
      </c>
      <c r="J7" s="10" t="str">
        <f t="shared" si="0"/>
        <v>-%</v>
      </c>
      <c r="K7" s="7" t="s">
        <v>19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94"/>
      <c r="E8" s="94"/>
      <c r="F8" s="6" t="s">
        <v>20</v>
      </c>
      <c r="G8" s="7" t="s">
        <v>21</v>
      </c>
      <c r="H8" s="8" t="s">
        <v>18</v>
      </c>
      <c r="I8" s="11">
        <v>464569</v>
      </c>
      <c r="J8" s="10" t="str">
        <f t="shared" si="0"/>
        <v>-%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94"/>
      <c r="E9" s="94"/>
      <c r="F9" s="6" t="s">
        <v>22</v>
      </c>
      <c r="G9" s="7" t="s">
        <v>23</v>
      </c>
      <c r="H9" s="8">
        <v>178550</v>
      </c>
      <c r="I9" s="9">
        <v>178550</v>
      </c>
      <c r="J9" s="10">
        <f t="shared" si="0"/>
        <v>1</v>
      </c>
      <c r="K9" s="7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94"/>
      <c r="E10" s="94"/>
      <c r="F10" s="6" t="s">
        <v>24</v>
      </c>
      <c r="G10" s="7" t="s">
        <v>25</v>
      </c>
      <c r="H10" s="8">
        <v>258</v>
      </c>
      <c r="I10" s="9">
        <v>0</v>
      </c>
      <c r="J10" s="10">
        <f t="shared" si="0"/>
        <v>0</v>
      </c>
      <c r="K10" s="7" t="s">
        <v>19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94"/>
      <c r="E11" s="95"/>
      <c r="F11" s="108" t="s">
        <v>26</v>
      </c>
      <c r="G11" s="98"/>
      <c r="H11" s="12">
        <f t="shared" ref="H11:I11" si="1">SUM(H5:H10)</f>
        <v>1002331</v>
      </c>
      <c r="I11" s="13">
        <f t="shared" si="1"/>
        <v>1279119</v>
      </c>
      <c r="J11" s="14">
        <f t="shared" si="0"/>
        <v>1.2761443076189403</v>
      </c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94"/>
      <c r="E12" s="112" t="s">
        <v>27</v>
      </c>
      <c r="F12" s="6" t="s">
        <v>28</v>
      </c>
      <c r="G12" s="7" t="s">
        <v>29</v>
      </c>
      <c r="H12" s="8">
        <v>0</v>
      </c>
      <c r="I12" s="8">
        <v>0</v>
      </c>
      <c r="J12" s="10" t="str">
        <f t="shared" si="0"/>
        <v>-%</v>
      </c>
      <c r="K12" s="7" t="s">
        <v>19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94"/>
      <c r="E13" s="94"/>
      <c r="F13" s="6" t="s">
        <v>30</v>
      </c>
      <c r="G13" s="7" t="s">
        <v>31</v>
      </c>
      <c r="H13" s="8">
        <v>0</v>
      </c>
      <c r="I13" s="8">
        <v>0</v>
      </c>
      <c r="J13" s="10" t="str">
        <f t="shared" si="0"/>
        <v>-%</v>
      </c>
      <c r="K13" s="7" t="s">
        <v>19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94"/>
      <c r="E14" s="94"/>
      <c r="F14" s="6" t="s">
        <v>32</v>
      </c>
      <c r="G14" s="7" t="s">
        <v>33</v>
      </c>
      <c r="H14" s="8">
        <v>0</v>
      </c>
      <c r="I14" s="8">
        <v>0</v>
      </c>
      <c r="J14" s="10" t="str">
        <f t="shared" si="0"/>
        <v>-%</v>
      </c>
      <c r="K14" s="7" t="s">
        <v>19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94"/>
      <c r="E15" s="94"/>
      <c r="F15" s="6" t="s">
        <v>34</v>
      </c>
      <c r="G15" s="7" t="s">
        <v>35</v>
      </c>
      <c r="H15" s="8">
        <v>0</v>
      </c>
      <c r="I15" s="8">
        <v>0</v>
      </c>
      <c r="J15" s="10" t="str">
        <f t="shared" si="0"/>
        <v>-%</v>
      </c>
      <c r="K15" s="7" t="s">
        <v>19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94"/>
      <c r="E16" s="94"/>
      <c r="F16" s="6" t="s">
        <v>36</v>
      </c>
      <c r="G16" s="7" t="s">
        <v>37</v>
      </c>
      <c r="H16" s="92" t="s">
        <v>141</v>
      </c>
      <c r="I16" s="8">
        <v>0</v>
      </c>
      <c r="J16" s="10" t="str">
        <f t="shared" si="0"/>
        <v>-%</v>
      </c>
      <c r="K16" s="7" t="s">
        <v>19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94"/>
      <c r="E17" s="95"/>
      <c r="F17" s="108" t="s">
        <v>26</v>
      </c>
      <c r="G17" s="98"/>
      <c r="H17" s="12">
        <f t="shared" ref="H17:I17" si="2">SUM(H12:H16)</f>
        <v>0</v>
      </c>
      <c r="I17" s="12">
        <f t="shared" si="2"/>
        <v>0</v>
      </c>
      <c r="J17" s="14" t="str">
        <f t="shared" si="0"/>
        <v>-%</v>
      </c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94"/>
      <c r="E18" s="112" t="s">
        <v>38</v>
      </c>
      <c r="F18" s="6" t="s">
        <v>39</v>
      </c>
      <c r="G18" s="7" t="s">
        <v>40</v>
      </c>
      <c r="H18" s="8" t="s">
        <v>18</v>
      </c>
      <c r="I18" s="9">
        <f>932510-326000</f>
        <v>606510</v>
      </c>
      <c r="J18" s="10" t="str">
        <f t="shared" si="0"/>
        <v>-%</v>
      </c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94"/>
      <c r="E19" s="94"/>
      <c r="F19" s="6" t="s">
        <v>41</v>
      </c>
      <c r="G19" s="7" t="s">
        <v>42</v>
      </c>
      <c r="H19" s="8">
        <v>0</v>
      </c>
      <c r="I19" s="9">
        <v>0</v>
      </c>
      <c r="J19" s="10" t="str">
        <f t="shared" si="0"/>
        <v>-%</v>
      </c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94"/>
      <c r="E20" s="94"/>
      <c r="F20" s="84" t="s">
        <v>43</v>
      </c>
      <c r="G20" s="122" t="s">
        <v>44</v>
      </c>
      <c r="H20" s="85">
        <v>0</v>
      </c>
      <c r="I20" s="86">
        <v>660000</v>
      </c>
      <c r="J20" s="123" t="str">
        <f>IFERROR(I20/H20,"-%")</f>
        <v>-%</v>
      </c>
      <c r="K20" s="84" t="s">
        <v>45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94"/>
      <c r="E21" s="121"/>
      <c r="F21" s="124" t="s">
        <v>143</v>
      </c>
      <c r="G21" s="125" t="s">
        <v>142</v>
      </c>
      <c r="H21" s="159" t="s">
        <v>141</v>
      </c>
      <c r="I21" s="126">
        <v>0</v>
      </c>
      <c r="J21" s="127" t="str">
        <f>IFERROR(I21/H21,"-%")</f>
        <v>-%</v>
      </c>
      <c r="K21" s="1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>
      <c r="A22" s="1"/>
      <c r="B22" s="1"/>
      <c r="C22" s="2"/>
      <c r="D22" s="94"/>
      <c r="E22" s="121"/>
      <c r="F22" s="129" t="s">
        <v>144</v>
      </c>
      <c r="G22" s="125" t="s">
        <v>145</v>
      </c>
      <c r="H22" s="159" t="s">
        <v>141</v>
      </c>
      <c r="I22" s="126">
        <v>0</v>
      </c>
      <c r="J22" s="127" t="str">
        <f>IFERROR(I22/H22,"-%")</f>
        <v>-%</v>
      </c>
      <c r="K22" s="12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>
      <c r="A23" s="1"/>
      <c r="B23" s="1"/>
      <c r="C23" s="2"/>
      <c r="D23" s="94"/>
      <c r="E23" s="95"/>
      <c r="F23" s="116" t="s">
        <v>26</v>
      </c>
      <c r="G23" s="117"/>
      <c r="H23" s="118">
        <f>SUM(H18)</f>
        <v>0</v>
      </c>
      <c r="I23" s="118">
        <f>SUM(I18:I22)</f>
        <v>1266510</v>
      </c>
      <c r="J23" s="119" t="str">
        <f t="shared" si="0"/>
        <v>-%</v>
      </c>
      <c r="K23" s="1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>
      <c r="A24" s="1"/>
      <c r="B24" s="1"/>
      <c r="C24" s="2"/>
      <c r="D24" s="95"/>
      <c r="E24" s="109" t="s">
        <v>46</v>
      </c>
      <c r="F24" s="97"/>
      <c r="G24" s="98"/>
      <c r="H24" s="16">
        <f t="shared" ref="H24:I24" si="3">SUM(H11,H17,H23)</f>
        <v>1002331</v>
      </c>
      <c r="I24" s="17">
        <f>SUM(I11,I17,I23)</f>
        <v>2545629</v>
      </c>
      <c r="J24" s="18">
        <f t="shared" si="0"/>
        <v>2.5397089384644396</v>
      </c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>
      <c r="A25" s="1"/>
      <c r="B25" s="1"/>
      <c r="C25" s="1"/>
      <c r="D25" s="1"/>
      <c r="E25" s="1"/>
      <c r="F25" s="1"/>
      <c r="G25" s="1"/>
      <c r="H25" s="20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2">
      <c r="A26" s="1"/>
      <c r="B26" s="110" t="s">
        <v>47</v>
      </c>
      <c r="C26" s="97"/>
      <c r="D26" s="97"/>
      <c r="E26" s="97"/>
      <c r="F26" s="97"/>
      <c r="G26" s="97"/>
      <c r="H26" s="97"/>
      <c r="I26" s="97"/>
      <c r="J26" s="97"/>
      <c r="K26" s="9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>
      <c r="A27" s="1"/>
      <c r="B27" s="22" t="s">
        <v>1</v>
      </c>
      <c r="C27" s="23" t="s">
        <v>48</v>
      </c>
      <c r="D27" s="23" t="s">
        <v>49</v>
      </c>
      <c r="E27" s="23" t="s">
        <v>2</v>
      </c>
      <c r="F27" s="23" t="s">
        <v>50</v>
      </c>
      <c r="G27" s="24" t="s">
        <v>4</v>
      </c>
      <c r="H27" s="24" t="s">
        <v>5</v>
      </c>
      <c r="I27" s="24" t="s">
        <v>51</v>
      </c>
      <c r="J27" s="25" t="s">
        <v>7</v>
      </c>
      <c r="K27" s="26" t="s">
        <v>52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>
      <c r="A28" s="1"/>
      <c r="B28" s="93" t="s">
        <v>9</v>
      </c>
      <c r="C28" s="102" t="s">
        <v>53</v>
      </c>
      <c r="D28" s="101" t="s">
        <v>54</v>
      </c>
      <c r="E28" s="27" t="s">
        <v>10</v>
      </c>
      <c r="F28" s="27" t="s">
        <v>55</v>
      </c>
      <c r="G28" s="27" t="s">
        <v>56</v>
      </c>
      <c r="H28" s="8">
        <v>1000</v>
      </c>
      <c r="I28" s="27">
        <v>0</v>
      </c>
      <c r="J28" s="10">
        <f t="shared" ref="J28:J56" si="4">IFERROR(I28/H28,"-%")</f>
        <v>0</v>
      </c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>
      <c r="A29" s="1"/>
      <c r="B29" s="94"/>
      <c r="C29" s="94"/>
      <c r="D29" s="94"/>
      <c r="E29" s="27" t="s">
        <v>10</v>
      </c>
      <c r="F29" s="27" t="s">
        <v>57</v>
      </c>
      <c r="G29" s="27" t="s">
        <v>58</v>
      </c>
      <c r="H29" s="8">
        <v>178550</v>
      </c>
      <c r="I29" s="27">
        <v>178550</v>
      </c>
      <c r="J29" s="10">
        <f t="shared" si="4"/>
        <v>1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>
      <c r="A30" s="1"/>
      <c r="B30" s="94"/>
      <c r="C30" s="94"/>
      <c r="D30" s="95"/>
      <c r="E30" s="96" t="s">
        <v>26</v>
      </c>
      <c r="F30" s="97"/>
      <c r="G30" s="98"/>
      <c r="H30" s="28">
        <f>SUM(H28:H29)</f>
        <v>179550</v>
      </c>
      <c r="I30" s="28">
        <f>SUM(I28:I29)</f>
        <v>178550</v>
      </c>
      <c r="J30" s="14">
        <f t="shared" si="4"/>
        <v>0.99443052074631022</v>
      </c>
      <c r="K30" s="2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>
      <c r="A31" s="1"/>
      <c r="B31" s="94"/>
      <c r="C31" s="95"/>
      <c r="D31" s="103" t="s">
        <v>59</v>
      </c>
      <c r="E31" s="97"/>
      <c r="F31" s="97"/>
      <c r="G31" s="98"/>
      <c r="H31" s="30">
        <f>SUM(H30)</f>
        <v>179550</v>
      </c>
      <c r="I31" s="30">
        <f>SUM(I30)</f>
        <v>178550</v>
      </c>
      <c r="J31" s="31">
        <f t="shared" si="4"/>
        <v>0.99443052074631022</v>
      </c>
      <c r="K31" s="3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6">
      <c r="A32" s="1"/>
      <c r="B32" s="94"/>
      <c r="C32" s="99" t="s">
        <v>60</v>
      </c>
      <c r="D32" s="102" t="s">
        <v>61</v>
      </c>
      <c r="E32" s="90" t="s">
        <v>140</v>
      </c>
      <c r="F32" s="33" t="s">
        <v>62</v>
      </c>
      <c r="G32" s="33" t="s">
        <v>63</v>
      </c>
      <c r="H32" s="91" t="s">
        <v>141</v>
      </c>
      <c r="I32" s="27">
        <v>50000</v>
      </c>
      <c r="J32" s="10" t="str">
        <f t="shared" si="4"/>
        <v>-%</v>
      </c>
      <c r="K32" s="3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6">
      <c r="A33" s="1"/>
      <c r="B33" s="94"/>
      <c r="C33" s="100"/>
      <c r="D33" s="94"/>
      <c r="E33" s="89" t="s">
        <v>140</v>
      </c>
      <c r="F33" s="35" t="s">
        <v>64</v>
      </c>
      <c r="G33" s="35" t="s">
        <v>65</v>
      </c>
      <c r="H33" s="91" t="s">
        <v>141</v>
      </c>
      <c r="I33" s="27">
        <v>50000</v>
      </c>
      <c r="J33" s="10" t="str">
        <f t="shared" si="4"/>
        <v>-%</v>
      </c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6">
      <c r="A34" s="1"/>
      <c r="B34" s="94"/>
      <c r="C34" s="100"/>
      <c r="D34" s="94"/>
      <c r="E34" s="89" t="s">
        <v>140</v>
      </c>
      <c r="F34" s="35" t="s">
        <v>66</v>
      </c>
      <c r="G34" s="35" t="s">
        <v>67</v>
      </c>
      <c r="H34" s="91" t="s">
        <v>141</v>
      </c>
      <c r="I34" s="27">
        <v>50000</v>
      </c>
      <c r="J34" s="10" t="str">
        <f t="shared" si="4"/>
        <v>-%</v>
      </c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>
      <c r="A35" s="1"/>
      <c r="B35" s="94"/>
      <c r="C35" s="100"/>
      <c r="D35" s="95"/>
      <c r="E35" s="96" t="s">
        <v>26</v>
      </c>
      <c r="F35" s="97"/>
      <c r="G35" s="98"/>
      <c r="H35" s="28">
        <f>SUM(H32:H34)</f>
        <v>0</v>
      </c>
      <c r="I35" s="28">
        <f>SUM(I32:I34)</f>
        <v>150000</v>
      </c>
      <c r="J35" s="14" t="str">
        <f t="shared" si="4"/>
        <v>-%</v>
      </c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>
      <c r="A36" s="1"/>
      <c r="B36" s="94"/>
      <c r="C36" s="100"/>
      <c r="D36" s="103" t="s">
        <v>59</v>
      </c>
      <c r="E36" s="97"/>
      <c r="F36" s="97"/>
      <c r="G36" s="98"/>
      <c r="H36" s="30">
        <f t="shared" ref="H36:I36" si="5">SUM(H35)</f>
        <v>0</v>
      </c>
      <c r="I36" s="30">
        <f t="shared" si="5"/>
        <v>150000</v>
      </c>
      <c r="J36" s="31" t="str">
        <f t="shared" si="4"/>
        <v>-%</v>
      </c>
      <c r="K36" s="3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6">
      <c r="A37" s="1"/>
      <c r="B37" s="94"/>
      <c r="C37" s="101" t="s">
        <v>68</v>
      </c>
      <c r="D37" s="101" t="s">
        <v>69</v>
      </c>
      <c r="E37" s="88" t="s">
        <v>140</v>
      </c>
      <c r="F37" s="8" t="s">
        <v>70</v>
      </c>
      <c r="G37" s="8" t="s">
        <v>71</v>
      </c>
      <c r="H37" s="92" t="s">
        <v>141</v>
      </c>
      <c r="I37" s="8">
        <v>30000</v>
      </c>
      <c r="J37" s="10" t="str">
        <f t="shared" si="4"/>
        <v>-%</v>
      </c>
      <c r="K37" s="3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6">
      <c r="A38" s="1"/>
      <c r="B38" s="94"/>
      <c r="C38" s="94"/>
      <c r="D38" s="94"/>
      <c r="E38" s="88" t="s">
        <v>140</v>
      </c>
      <c r="F38" s="8" t="s">
        <v>72</v>
      </c>
      <c r="G38" s="8" t="s">
        <v>73</v>
      </c>
      <c r="H38" s="8" t="s">
        <v>18</v>
      </c>
      <c r="I38" s="8">
        <v>100000</v>
      </c>
      <c r="J38" s="10" t="str">
        <f t="shared" si="4"/>
        <v>-%</v>
      </c>
      <c r="K38" s="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>
      <c r="A39" s="1"/>
      <c r="B39" s="94"/>
      <c r="C39" s="94"/>
      <c r="D39" s="95"/>
      <c r="E39" s="96" t="s">
        <v>26</v>
      </c>
      <c r="F39" s="97"/>
      <c r="G39" s="98"/>
      <c r="H39" s="12">
        <v>0</v>
      </c>
      <c r="I39" s="12">
        <f>SUM(I37:I38)</f>
        <v>130000</v>
      </c>
      <c r="J39" s="14" t="str">
        <f t="shared" si="4"/>
        <v>-%</v>
      </c>
      <c r="K39" s="3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>
      <c r="A40" s="1"/>
      <c r="B40" s="94"/>
      <c r="C40" s="94"/>
      <c r="D40" s="101" t="s">
        <v>74</v>
      </c>
      <c r="E40" s="38" t="s">
        <v>10</v>
      </c>
      <c r="F40" s="38" t="s">
        <v>75</v>
      </c>
      <c r="G40" s="38" t="s">
        <v>76</v>
      </c>
      <c r="H40" s="38">
        <v>0</v>
      </c>
      <c r="I40" s="38">
        <v>100000</v>
      </c>
      <c r="J40" s="10" t="str">
        <f t="shared" si="4"/>
        <v>-%</v>
      </c>
      <c r="K40" s="3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>
      <c r="A41" s="1"/>
      <c r="B41" s="94"/>
      <c r="C41" s="94"/>
      <c r="D41" s="94"/>
      <c r="E41" s="38" t="s">
        <v>10</v>
      </c>
      <c r="F41" s="38" t="s">
        <v>77</v>
      </c>
      <c r="G41" s="38" t="s">
        <v>78</v>
      </c>
      <c r="H41" s="38" t="s">
        <v>18</v>
      </c>
      <c r="I41" s="38">
        <v>320000</v>
      </c>
      <c r="J41" s="10" t="str">
        <f t="shared" si="4"/>
        <v>-%</v>
      </c>
      <c r="K41" s="3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>
      <c r="A42" s="1"/>
      <c r="B42" s="94"/>
      <c r="C42" s="94"/>
      <c r="D42" s="95"/>
      <c r="E42" s="96" t="s">
        <v>26</v>
      </c>
      <c r="F42" s="97"/>
      <c r="G42" s="98"/>
      <c r="H42" s="12">
        <v>0</v>
      </c>
      <c r="I42" s="12">
        <f>SUM(I40:I41)</f>
        <v>420000</v>
      </c>
      <c r="J42" s="14" t="str">
        <f t="shared" si="4"/>
        <v>-%</v>
      </c>
      <c r="K42" s="3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>
      <c r="A43" s="1"/>
      <c r="B43" s="94"/>
      <c r="C43" s="95"/>
      <c r="D43" s="103" t="s">
        <v>59</v>
      </c>
      <c r="E43" s="97"/>
      <c r="F43" s="97"/>
      <c r="G43" s="98"/>
      <c r="H43" s="30">
        <v>0</v>
      </c>
      <c r="I43" s="30">
        <f>SUM(I39, I42)</f>
        <v>550000</v>
      </c>
      <c r="J43" s="31" t="str">
        <f t="shared" si="4"/>
        <v>-%</v>
      </c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>
      <c r="A44" s="1"/>
      <c r="B44" s="94"/>
      <c r="C44" s="105" t="s">
        <v>79</v>
      </c>
      <c r="D44" s="105" t="s">
        <v>80</v>
      </c>
      <c r="E44" s="39" t="s">
        <v>10</v>
      </c>
      <c r="F44" s="40" t="s">
        <v>81</v>
      </c>
      <c r="G44" s="40" t="s">
        <v>82</v>
      </c>
      <c r="H44" s="41" t="s">
        <v>18</v>
      </c>
      <c r="I44" s="41">
        <v>100000</v>
      </c>
      <c r="J44" s="10" t="str">
        <f t="shared" si="4"/>
        <v>-%</v>
      </c>
      <c r="K44" s="4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3.2">
      <c r="A45" s="1"/>
      <c r="B45" s="94"/>
      <c r="C45" s="94"/>
      <c r="D45" s="94"/>
      <c r="E45" s="44" t="s">
        <v>10</v>
      </c>
      <c r="F45" s="45" t="s">
        <v>83</v>
      </c>
      <c r="G45" s="45" t="s">
        <v>84</v>
      </c>
      <c r="H45" s="41">
        <v>0</v>
      </c>
      <c r="I45" s="41">
        <v>300000</v>
      </c>
      <c r="J45" s="10" t="str">
        <f t="shared" si="4"/>
        <v>-%</v>
      </c>
      <c r="K45" s="36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3.2">
      <c r="A46" s="1"/>
      <c r="B46" s="94"/>
      <c r="C46" s="94"/>
      <c r="D46" s="95"/>
      <c r="E46" s="107" t="s">
        <v>26</v>
      </c>
      <c r="F46" s="97"/>
      <c r="G46" s="98"/>
      <c r="H46" s="46">
        <v>0</v>
      </c>
      <c r="I46" s="46">
        <f>SUM(I44:I45)</f>
        <v>400000</v>
      </c>
      <c r="J46" s="14" t="str">
        <f t="shared" si="4"/>
        <v>-%</v>
      </c>
      <c r="K46" s="47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3.2">
      <c r="A47" s="1"/>
      <c r="B47" s="94"/>
      <c r="C47" s="94"/>
      <c r="D47" s="105" t="s">
        <v>85</v>
      </c>
      <c r="E47" s="48" t="s">
        <v>38</v>
      </c>
      <c r="F47" s="48" t="s">
        <v>86</v>
      </c>
      <c r="G47" s="48" t="s">
        <v>87</v>
      </c>
      <c r="H47" s="49" t="s">
        <v>18</v>
      </c>
      <c r="I47" s="50">
        <v>500000</v>
      </c>
      <c r="J47" s="10" t="str">
        <f t="shared" si="4"/>
        <v>-%</v>
      </c>
      <c r="K47" s="51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ht="13.2">
      <c r="A48" s="1"/>
      <c r="B48" s="94"/>
      <c r="C48" s="94"/>
      <c r="D48" s="94"/>
      <c r="E48" s="48" t="s">
        <v>38</v>
      </c>
      <c r="F48" s="48" t="s">
        <v>88</v>
      </c>
      <c r="G48" s="48" t="s">
        <v>89</v>
      </c>
      <c r="H48" s="49" t="s">
        <v>18</v>
      </c>
      <c r="I48" s="50">
        <v>110000</v>
      </c>
      <c r="J48" s="10" t="str">
        <f t="shared" si="4"/>
        <v>-%</v>
      </c>
      <c r="K48" s="51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5.6">
      <c r="A49" s="1"/>
      <c r="B49" s="94"/>
      <c r="C49" s="94"/>
      <c r="D49" s="94"/>
      <c r="E49" s="87" t="s">
        <v>140</v>
      </c>
      <c r="F49" s="48" t="s">
        <v>90</v>
      </c>
      <c r="G49" s="48" t="s">
        <v>91</v>
      </c>
      <c r="H49" s="49" t="s">
        <v>18</v>
      </c>
      <c r="I49" s="50">
        <v>300000</v>
      </c>
      <c r="J49" s="10" t="str">
        <f t="shared" si="4"/>
        <v>-%</v>
      </c>
      <c r="K49" s="52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13.2">
      <c r="A50" s="1"/>
      <c r="B50" s="94"/>
      <c r="C50" s="94"/>
      <c r="D50" s="94"/>
      <c r="E50" s="48" t="s">
        <v>38</v>
      </c>
      <c r="F50" s="48" t="s">
        <v>92</v>
      </c>
      <c r="G50" s="48" t="s">
        <v>93</v>
      </c>
      <c r="H50" s="49" t="s">
        <v>18</v>
      </c>
      <c r="I50" s="50">
        <v>50000</v>
      </c>
      <c r="J50" s="10" t="str">
        <f t="shared" si="4"/>
        <v>-%</v>
      </c>
      <c r="K50" s="51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3.2">
      <c r="A51" s="1"/>
      <c r="B51" s="94"/>
      <c r="C51" s="94"/>
      <c r="D51" s="95"/>
      <c r="E51" s="106" t="s">
        <v>26</v>
      </c>
      <c r="F51" s="97"/>
      <c r="G51" s="98"/>
      <c r="H51" s="53" t="s">
        <v>18</v>
      </c>
      <c r="I51" s="53">
        <f>SUM(I47:I50)</f>
        <v>960000</v>
      </c>
      <c r="J51" s="54" t="str">
        <f t="shared" si="4"/>
        <v>-%</v>
      </c>
      <c r="K51" s="55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3.2">
      <c r="A52" s="1"/>
      <c r="B52" s="94"/>
      <c r="C52" s="94"/>
      <c r="D52" s="130" t="s">
        <v>59</v>
      </c>
      <c r="E52" s="131"/>
      <c r="F52" s="131"/>
      <c r="G52" s="132"/>
      <c r="H52" s="133" t="s">
        <v>18</v>
      </c>
      <c r="I52" s="134">
        <f>SUM(I46,I51)</f>
        <v>1360000</v>
      </c>
      <c r="J52" s="135" t="str">
        <f t="shared" si="4"/>
        <v>-%</v>
      </c>
      <c r="K52" s="13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</row>
    <row r="53" spans="1:29" ht="26.4">
      <c r="A53" s="1"/>
      <c r="B53" s="121"/>
      <c r="C53" s="148" t="s">
        <v>146</v>
      </c>
      <c r="D53" s="143" t="s">
        <v>147</v>
      </c>
      <c r="E53" s="140" t="s">
        <v>148</v>
      </c>
      <c r="F53" s="141" t="s">
        <v>150</v>
      </c>
      <c r="G53" s="142" t="s">
        <v>149</v>
      </c>
      <c r="H53" s="137">
        <v>0</v>
      </c>
      <c r="I53" s="137">
        <v>0</v>
      </c>
      <c r="J53" s="138" t="str">
        <f>IFERROR(I53/H53,"-%")</f>
        <v>-%</v>
      </c>
      <c r="K53" s="139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1:29" ht="13.2">
      <c r="A54" s="1"/>
      <c r="B54" s="121"/>
      <c r="C54" s="148"/>
      <c r="D54" s="143"/>
      <c r="E54" s="149" t="s">
        <v>26</v>
      </c>
      <c r="F54" s="150"/>
      <c r="G54" s="150"/>
      <c r="H54" s="151">
        <f>SUM(H53)</f>
        <v>0</v>
      </c>
      <c r="I54" s="151">
        <f>SUM(I53)</f>
        <v>0</v>
      </c>
      <c r="J54" s="152" t="str">
        <f t="shared" ref="J54" si="6">IFERROR(I54/H54,"-%")</f>
        <v>-%</v>
      </c>
      <c r="K54" s="37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ht="13.2">
      <c r="A55" s="1"/>
      <c r="B55" s="121"/>
      <c r="C55" s="148"/>
      <c r="D55" s="153" t="s">
        <v>59</v>
      </c>
      <c r="E55" s="154"/>
      <c r="F55" s="154"/>
      <c r="G55" s="154"/>
      <c r="H55" s="155">
        <f>SUM(H53)</f>
        <v>0</v>
      </c>
      <c r="I55" s="156">
        <f>SUM(I53)</f>
        <v>0</v>
      </c>
      <c r="J55" s="157" t="str">
        <f t="shared" ref="J55" si="7">IFERROR(I55/H55,"-%")</f>
        <v>-%</v>
      </c>
      <c r="K55" s="158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ht="13.2">
      <c r="A56" s="1"/>
      <c r="B56" s="95"/>
      <c r="C56" s="144" t="s">
        <v>46</v>
      </c>
      <c r="D56" s="115"/>
      <c r="E56" s="115"/>
      <c r="F56" s="115"/>
      <c r="G56" s="117"/>
      <c r="H56" s="145">
        <f>SUM(H31, H36, H43, H52,H55)</f>
        <v>179550</v>
      </c>
      <c r="I56" s="145">
        <f>SUM(I31, I36, I43, I52,I55)</f>
        <v>2238550</v>
      </c>
      <c r="J56" s="146">
        <f t="shared" si="4"/>
        <v>12.467557783347257</v>
      </c>
      <c r="K56" s="147" t="s">
        <v>94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0.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>
      <c r="A62" s="1"/>
      <c r="B62" s="1"/>
      <c r="C62" s="1"/>
      <c r="D62" s="1"/>
      <c r="E62" s="1"/>
      <c r="F62" s="1"/>
      <c r="G62" s="7" t="s">
        <v>46</v>
      </c>
      <c r="H62" s="59" t="s">
        <v>95</v>
      </c>
      <c r="I62" s="60" t="s">
        <v>96</v>
      </c>
      <c r="J62" s="61" t="s">
        <v>97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>
      <c r="A63" s="1"/>
      <c r="B63" s="1"/>
      <c r="C63" s="1"/>
      <c r="D63" s="1"/>
      <c r="E63" s="1"/>
      <c r="F63" s="43"/>
      <c r="G63" s="62" t="s">
        <v>0</v>
      </c>
      <c r="H63" s="8">
        <f>H24</f>
        <v>1002331</v>
      </c>
      <c r="I63" s="8">
        <f>I24</f>
        <v>2545629</v>
      </c>
      <c r="J63" s="10">
        <f t="shared" ref="J63:J65" si="8">IFERROR(I63/H63,"-%")</f>
        <v>2.5397089384644396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>
      <c r="A64" s="1"/>
      <c r="B64" s="1"/>
      <c r="C64" s="1"/>
      <c r="D64" s="1"/>
      <c r="E64" s="1"/>
      <c r="F64" s="43"/>
      <c r="G64" s="62" t="s">
        <v>47</v>
      </c>
      <c r="H64" s="8">
        <f t="shared" ref="H64:I64" si="9">H56</f>
        <v>179550</v>
      </c>
      <c r="I64" s="8">
        <f t="shared" si="9"/>
        <v>2238550</v>
      </c>
      <c r="J64" s="10">
        <f t="shared" si="8"/>
        <v>12.467557783347257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>
      <c r="A65" s="1"/>
      <c r="B65" s="1"/>
      <c r="C65" s="1"/>
      <c r="D65" s="1"/>
      <c r="E65" s="1"/>
      <c r="F65" s="43"/>
      <c r="G65" s="63" t="s">
        <v>98</v>
      </c>
      <c r="H65" s="64">
        <f t="shared" ref="H65:I65" si="10">H63-H64</f>
        <v>822781</v>
      </c>
      <c r="I65" s="64">
        <f t="shared" si="10"/>
        <v>307079</v>
      </c>
      <c r="J65" s="65">
        <f t="shared" si="8"/>
        <v>0.37322082060718464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>
      <c r="A66" s="1"/>
      <c r="B66" s="1"/>
      <c r="C66" s="1"/>
      <c r="D66" s="1"/>
      <c r="E66" s="1"/>
      <c r="F66" s="43"/>
      <c r="G66" s="43"/>
      <c r="H66" s="43"/>
      <c r="I66" s="4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>
      <c r="A70" s="1"/>
      <c r="B70" s="1"/>
      <c r="C70" s="1"/>
      <c r="D70" s="1"/>
      <c r="E70" s="1"/>
      <c r="F70" s="1"/>
      <c r="G70" s="7" t="s">
        <v>10</v>
      </c>
      <c r="H70" s="59" t="s">
        <v>95</v>
      </c>
      <c r="I70" s="60" t="s">
        <v>96</v>
      </c>
      <c r="J70" s="61" t="s">
        <v>97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>
      <c r="A71" s="1"/>
      <c r="B71" s="1"/>
      <c r="C71" s="1"/>
      <c r="D71" s="1"/>
      <c r="E71" s="1"/>
      <c r="F71" s="1"/>
      <c r="G71" s="62" t="s">
        <v>0</v>
      </c>
      <c r="H71" s="8">
        <f>H11</f>
        <v>1002331</v>
      </c>
      <c r="I71" s="8">
        <f>I11</f>
        <v>1279119</v>
      </c>
      <c r="J71" s="66">
        <f t="shared" ref="J71:J72" si="11">IFERROR(I71/H71,"-%")</f>
        <v>1.2761443076189403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>
      <c r="A72" s="1"/>
      <c r="B72" s="1"/>
      <c r="C72" s="1"/>
      <c r="D72" s="1"/>
      <c r="E72" s="1"/>
      <c r="F72" s="1"/>
      <c r="G72" s="62" t="s">
        <v>47</v>
      </c>
      <c r="H72" s="8">
        <f>SUMIF(E26:E56, "학생", H26:H56)</f>
        <v>179550</v>
      </c>
      <c r="I72" s="8">
        <f>SUMIF(E26:E56, "학생", I26:I56)</f>
        <v>998550</v>
      </c>
      <c r="J72" s="66">
        <f t="shared" si="11"/>
        <v>5.5614035087719298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>
      <c r="A73" s="1"/>
      <c r="B73" s="1"/>
      <c r="C73" s="1"/>
      <c r="D73" s="1"/>
      <c r="E73" s="1"/>
      <c r="F73" s="1"/>
      <c r="G73" s="63" t="s">
        <v>98</v>
      </c>
      <c r="H73" s="64">
        <f t="shared" ref="H73:I73" si="12">H71-H72</f>
        <v>822781</v>
      </c>
      <c r="I73" s="64">
        <f t="shared" si="12"/>
        <v>280569</v>
      </c>
      <c r="J73" s="67">
        <f>IFERROR(I73/H73, "%")</f>
        <v>0.34100082524997538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>
      <c r="A75" s="1"/>
      <c r="B75" s="1"/>
      <c r="C75" s="1"/>
      <c r="D75" s="1"/>
      <c r="E75" s="1"/>
      <c r="F75" s="1"/>
      <c r="G75" s="7" t="s">
        <v>27</v>
      </c>
      <c r="H75" s="59" t="s">
        <v>95</v>
      </c>
      <c r="I75" s="60" t="s">
        <v>96</v>
      </c>
      <c r="J75" s="61" t="s">
        <v>97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>
      <c r="A76" s="1"/>
      <c r="B76" s="1"/>
      <c r="C76" s="1"/>
      <c r="D76" s="1"/>
      <c r="E76" s="1"/>
      <c r="F76" s="1"/>
      <c r="G76" s="62" t="s">
        <v>0</v>
      </c>
      <c r="H76" s="8">
        <f>H17</f>
        <v>0</v>
      </c>
      <c r="I76" s="8">
        <f>I17</f>
        <v>0</v>
      </c>
      <c r="J76" s="10" t="str">
        <f t="shared" ref="J76:J78" si="13">IFERROR(I76/H76,"-%")</f>
        <v>-%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>
      <c r="A77" s="1"/>
      <c r="B77" s="1"/>
      <c r="C77" s="1"/>
      <c r="D77" s="1"/>
      <c r="E77" s="1"/>
      <c r="F77" s="1"/>
      <c r="G77" s="62" t="s">
        <v>47</v>
      </c>
      <c r="H77" s="8">
        <f>SUMIF(E26:E56, "본회계", H26:H56)</f>
        <v>0</v>
      </c>
      <c r="I77" s="8">
        <f>SUMIF(E26:E56, "본회계", I26:I56)</f>
        <v>0</v>
      </c>
      <c r="J77" s="10" t="str">
        <f t="shared" si="13"/>
        <v>-%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>
      <c r="A78" s="1"/>
      <c r="B78" s="1"/>
      <c r="C78" s="1"/>
      <c r="D78" s="1"/>
      <c r="E78" s="1"/>
      <c r="F78" s="1"/>
      <c r="G78" s="63" t="s">
        <v>98</v>
      </c>
      <c r="H78" s="64">
        <f t="shared" ref="H78:I78" si="14">H76-H77</f>
        <v>0</v>
      </c>
      <c r="I78" s="64">
        <f t="shared" si="14"/>
        <v>0</v>
      </c>
      <c r="J78" s="65" t="str">
        <f t="shared" si="13"/>
        <v>-%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>
      <c r="A80" s="1"/>
      <c r="B80" s="1"/>
      <c r="C80" s="1"/>
      <c r="D80" s="1"/>
      <c r="E80" s="1"/>
      <c r="F80" s="1"/>
      <c r="G80" s="7" t="s">
        <v>38</v>
      </c>
      <c r="H80" s="59" t="s">
        <v>95</v>
      </c>
      <c r="I80" s="60" t="s">
        <v>96</v>
      </c>
      <c r="J80" s="61" t="s">
        <v>97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>
      <c r="A81" s="1"/>
      <c r="B81" s="1"/>
      <c r="C81" s="1"/>
      <c r="D81" s="1"/>
      <c r="E81" s="1"/>
      <c r="F81" s="1"/>
      <c r="G81" s="62" t="s">
        <v>0</v>
      </c>
      <c r="H81" s="8">
        <f>H23</f>
        <v>0</v>
      </c>
      <c r="I81" s="8">
        <f>I23</f>
        <v>1266510</v>
      </c>
      <c r="J81" s="10" t="str">
        <f t="shared" ref="J81:J83" si="15">IFERROR(I81/H81,"-%")</f>
        <v>-%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>
      <c r="A82" s="1"/>
      <c r="B82" s="1"/>
      <c r="C82" s="1"/>
      <c r="D82" s="1"/>
      <c r="E82" s="1"/>
      <c r="F82" s="1"/>
      <c r="G82" s="62" t="s">
        <v>47</v>
      </c>
      <c r="H82" s="8">
        <f>SUMIF(E26:E56, "자치", H26:H56)</f>
        <v>0</v>
      </c>
      <c r="I82" s="8">
        <f>SUMIF(E26:E56, "자치", I26:I56)</f>
        <v>1240000</v>
      </c>
      <c r="J82" s="7" t="str">
        <f t="shared" si="15"/>
        <v>-%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>
      <c r="A83" s="1"/>
      <c r="B83" s="1"/>
      <c r="C83" s="1"/>
      <c r="D83" s="1"/>
      <c r="E83" s="1"/>
      <c r="F83" s="1"/>
      <c r="G83" s="63" t="s">
        <v>98</v>
      </c>
      <c r="H83" s="64">
        <f t="shared" ref="H83:I83" si="16">H81-H82</f>
        <v>0</v>
      </c>
      <c r="I83" s="64">
        <f t="shared" si="16"/>
        <v>26510</v>
      </c>
      <c r="J83" s="65" t="str">
        <f t="shared" si="15"/>
        <v>-%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</sheetData>
  <mergeCells count="36">
    <mergeCell ref="D55:G55"/>
    <mergeCell ref="E54:G54"/>
    <mergeCell ref="C53:C55"/>
    <mergeCell ref="D53:D54"/>
    <mergeCell ref="E35:G35"/>
    <mergeCell ref="F23:G23"/>
    <mergeCell ref="E24:G24"/>
    <mergeCell ref="B26:K26"/>
    <mergeCell ref="D3:K3"/>
    <mergeCell ref="F11:G11"/>
    <mergeCell ref="F17:G17"/>
    <mergeCell ref="E5:E11"/>
    <mergeCell ref="E18:E23"/>
    <mergeCell ref="E12:E17"/>
    <mergeCell ref="D5:D24"/>
    <mergeCell ref="D37:D39"/>
    <mergeCell ref="E46:G46"/>
    <mergeCell ref="D52:G52"/>
    <mergeCell ref="D43:G43"/>
    <mergeCell ref="D36:G36"/>
    <mergeCell ref="B28:B56"/>
    <mergeCell ref="E39:G39"/>
    <mergeCell ref="E42:G42"/>
    <mergeCell ref="C32:C36"/>
    <mergeCell ref="D28:D30"/>
    <mergeCell ref="C28:C31"/>
    <mergeCell ref="E30:G30"/>
    <mergeCell ref="D31:G31"/>
    <mergeCell ref="C56:G56"/>
    <mergeCell ref="D44:D46"/>
    <mergeCell ref="C44:C52"/>
    <mergeCell ref="E51:G51"/>
    <mergeCell ref="D47:D51"/>
    <mergeCell ref="D40:D42"/>
    <mergeCell ref="C37:C43"/>
    <mergeCell ref="D32:D35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37"/>
  <sheetViews>
    <sheetView workbookViewId="0"/>
  </sheetViews>
  <sheetFormatPr defaultColWidth="12.6640625" defaultRowHeight="15.75" customHeight="1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1" width="13.1093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11" t="s">
        <v>0</v>
      </c>
      <c r="E3" s="97"/>
      <c r="F3" s="97"/>
      <c r="G3" s="97"/>
      <c r="H3" s="97"/>
      <c r="I3" s="97"/>
      <c r="J3" s="97"/>
      <c r="K3" s="9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12" t="s">
        <v>1</v>
      </c>
      <c r="E5" s="112" t="s">
        <v>10</v>
      </c>
      <c r="F5" s="68" t="s">
        <v>99</v>
      </c>
      <c r="G5" s="69" t="s">
        <v>12</v>
      </c>
      <c r="H5" s="70">
        <v>396000</v>
      </c>
      <c r="I5" s="71">
        <v>550000</v>
      </c>
      <c r="J5" s="72">
        <f>I5/H5</f>
        <v>1.3888888888888888</v>
      </c>
      <c r="K5" s="69" t="s">
        <v>100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94"/>
      <c r="E6" s="94"/>
      <c r="F6" s="6" t="s">
        <v>101</v>
      </c>
      <c r="G6" s="7" t="s">
        <v>12</v>
      </c>
      <c r="H6" s="8"/>
      <c r="I6" s="9"/>
      <c r="J6" s="10" t="str">
        <f t="shared" ref="J6:J23" si="0">IFERROR(I6/H6,"-%")</f>
        <v>-%</v>
      </c>
      <c r="K6" s="7" t="s">
        <v>102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94"/>
      <c r="E7" s="94"/>
      <c r="F7" s="6" t="s">
        <v>103</v>
      </c>
      <c r="G7" s="7" t="s">
        <v>15</v>
      </c>
      <c r="H7" s="8"/>
      <c r="I7" s="9"/>
      <c r="J7" s="10" t="str">
        <f t="shared" si="0"/>
        <v>-%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94"/>
      <c r="E8" s="94"/>
      <c r="F8" s="6" t="s">
        <v>22</v>
      </c>
      <c r="G8" s="7" t="s">
        <v>17</v>
      </c>
      <c r="H8" s="8">
        <v>0</v>
      </c>
      <c r="I8" s="9"/>
      <c r="J8" s="10" t="str">
        <f t="shared" si="0"/>
        <v>-%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94"/>
      <c r="E9" s="94"/>
      <c r="F9" s="6" t="s">
        <v>24</v>
      </c>
      <c r="G9" s="7" t="s">
        <v>21</v>
      </c>
      <c r="H9" s="8"/>
      <c r="I9" s="9"/>
      <c r="J9" s="10" t="str">
        <f t="shared" si="0"/>
        <v>-%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94"/>
      <c r="E10" s="94"/>
      <c r="F10" s="6"/>
      <c r="G10" s="7"/>
      <c r="H10" s="8"/>
      <c r="I10" s="9"/>
      <c r="J10" s="10" t="str">
        <f t="shared" si="0"/>
        <v>-%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94"/>
      <c r="E11" s="94"/>
      <c r="F11" s="6"/>
      <c r="G11" s="7"/>
      <c r="H11" s="8"/>
      <c r="I11" s="9"/>
      <c r="J11" s="10" t="str">
        <f t="shared" si="0"/>
        <v>-%</v>
      </c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94"/>
      <c r="E12" s="95"/>
      <c r="F12" s="108" t="s">
        <v>26</v>
      </c>
      <c r="G12" s="98"/>
      <c r="H12" s="12">
        <f t="shared" ref="H12:I12" si="1">SUM(H5:H11)</f>
        <v>396000</v>
      </c>
      <c r="I12" s="13">
        <f t="shared" si="1"/>
        <v>550000</v>
      </c>
      <c r="J12" s="14">
        <f t="shared" si="0"/>
        <v>1.3888888888888888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94"/>
      <c r="E13" s="112" t="s">
        <v>27</v>
      </c>
      <c r="F13" s="68" t="s">
        <v>104</v>
      </c>
      <c r="G13" s="69" t="s">
        <v>29</v>
      </c>
      <c r="H13" s="70">
        <v>1000000</v>
      </c>
      <c r="I13" s="70">
        <v>1000000</v>
      </c>
      <c r="J13" s="10">
        <f t="shared" si="0"/>
        <v>1</v>
      </c>
      <c r="K13" s="69" t="s">
        <v>100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94"/>
      <c r="E14" s="94"/>
      <c r="F14" s="6"/>
      <c r="G14" s="7"/>
      <c r="H14" s="8"/>
      <c r="I14" s="8"/>
      <c r="J14" s="10" t="str">
        <f t="shared" si="0"/>
        <v>-%</v>
      </c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94"/>
      <c r="E15" s="94"/>
      <c r="F15" s="6"/>
      <c r="G15" s="7"/>
      <c r="H15" s="8"/>
      <c r="I15" s="8"/>
      <c r="J15" s="10" t="str">
        <f t="shared" si="0"/>
        <v>-%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94"/>
      <c r="E16" s="94"/>
      <c r="F16" s="6"/>
      <c r="G16" s="7"/>
      <c r="H16" s="8"/>
      <c r="I16" s="8"/>
      <c r="J16" s="10" t="str">
        <f t="shared" si="0"/>
        <v>-%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94"/>
      <c r="E17" s="94"/>
      <c r="F17" s="6"/>
      <c r="G17" s="7"/>
      <c r="H17" s="8"/>
      <c r="I17" s="8"/>
      <c r="J17" s="10" t="str">
        <f t="shared" si="0"/>
        <v>-%</v>
      </c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94"/>
      <c r="E18" s="95"/>
      <c r="F18" s="108" t="s">
        <v>26</v>
      </c>
      <c r="G18" s="98"/>
      <c r="H18" s="12">
        <f t="shared" ref="H18:I18" si="2">SUM(H13:H17)</f>
        <v>1000000</v>
      </c>
      <c r="I18" s="12">
        <f t="shared" si="2"/>
        <v>1000000</v>
      </c>
      <c r="J18" s="14">
        <f t="shared" si="0"/>
        <v>1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94"/>
      <c r="E19" s="112" t="s">
        <v>38</v>
      </c>
      <c r="F19" s="68" t="s">
        <v>105</v>
      </c>
      <c r="G19" s="69" t="s">
        <v>40</v>
      </c>
      <c r="H19" s="70">
        <v>1000000</v>
      </c>
      <c r="I19" s="70">
        <v>1000000</v>
      </c>
      <c r="J19" s="10">
        <f t="shared" si="0"/>
        <v>1</v>
      </c>
      <c r="K19" s="69" t="s">
        <v>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2">
      <c r="A20" s="1"/>
      <c r="B20" s="1"/>
      <c r="C20" s="2"/>
      <c r="D20" s="94"/>
      <c r="E20" s="94"/>
      <c r="F20" s="6" t="s">
        <v>106</v>
      </c>
      <c r="G20" s="7"/>
      <c r="H20" s="8"/>
      <c r="I20" s="9"/>
      <c r="J20" s="10" t="str">
        <f t="shared" si="0"/>
        <v>-%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2">
      <c r="A21" s="1"/>
      <c r="B21" s="1"/>
      <c r="C21" s="2"/>
      <c r="D21" s="94"/>
      <c r="E21" s="94"/>
      <c r="F21" s="6"/>
      <c r="G21" s="7"/>
      <c r="H21" s="8"/>
      <c r="I21" s="9"/>
      <c r="J21" s="10" t="str">
        <f t="shared" si="0"/>
        <v>-%</v>
      </c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>
      <c r="A22" s="1"/>
      <c r="B22" s="1"/>
      <c r="C22" s="2"/>
      <c r="D22" s="94"/>
      <c r="E22" s="95"/>
      <c r="F22" s="108" t="s">
        <v>26</v>
      </c>
      <c r="G22" s="98"/>
      <c r="H22" s="12">
        <f t="shared" ref="H22:I22" si="3">SUM(H19:H21)</f>
        <v>1000000</v>
      </c>
      <c r="I22" s="12">
        <f t="shared" si="3"/>
        <v>1000000</v>
      </c>
      <c r="J22" s="14">
        <f t="shared" si="0"/>
        <v>1</v>
      </c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>
      <c r="A23" s="1"/>
      <c r="B23" s="1"/>
      <c r="C23" s="2"/>
      <c r="D23" s="95"/>
      <c r="E23" s="109" t="s">
        <v>46</v>
      </c>
      <c r="F23" s="97"/>
      <c r="G23" s="98"/>
      <c r="H23" s="16">
        <f t="shared" ref="H23:I23" si="4">SUM(H12,H18,H22)</f>
        <v>2396000</v>
      </c>
      <c r="I23" s="17">
        <f t="shared" si="4"/>
        <v>2550000</v>
      </c>
      <c r="J23" s="18">
        <f t="shared" si="0"/>
        <v>1.0642737896494157</v>
      </c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>
      <c r="A24" s="1"/>
      <c r="B24" s="1"/>
      <c r="C24" s="1"/>
      <c r="D24" s="1"/>
      <c r="E24" s="1"/>
      <c r="F24" s="1"/>
      <c r="G24" s="1"/>
      <c r="H24" s="20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>
      <c r="A25" s="1"/>
      <c r="B25" s="110" t="s">
        <v>47</v>
      </c>
      <c r="C25" s="97"/>
      <c r="D25" s="97"/>
      <c r="E25" s="97"/>
      <c r="F25" s="97"/>
      <c r="G25" s="97"/>
      <c r="H25" s="97"/>
      <c r="I25" s="97"/>
      <c r="J25" s="97"/>
      <c r="K25" s="9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2">
      <c r="A26" s="1"/>
      <c r="B26" s="22" t="s">
        <v>1</v>
      </c>
      <c r="C26" s="23" t="s">
        <v>48</v>
      </c>
      <c r="D26" s="23" t="s">
        <v>49</v>
      </c>
      <c r="E26" s="23" t="s">
        <v>2</v>
      </c>
      <c r="F26" s="23" t="s">
        <v>50</v>
      </c>
      <c r="G26" s="24" t="s">
        <v>4</v>
      </c>
      <c r="H26" s="24" t="s">
        <v>5</v>
      </c>
      <c r="I26" s="24" t="s">
        <v>51</v>
      </c>
      <c r="J26" s="25" t="s">
        <v>7</v>
      </c>
      <c r="K26" s="26" t="s">
        <v>52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>
      <c r="A27" s="1"/>
      <c r="B27" s="93" t="s">
        <v>1</v>
      </c>
      <c r="C27" s="101" t="s">
        <v>107</v>
      </c>
      <c r="D27" s="101" t="s">
        <v>108</v>
      </c>
      <c r="E27" s="27" t="s">
        <v>10</v>
      </c>
      <c r="F27" s="27" t="s">
        <v>109</v>
      </c>
      <c r="G27" s="27" t="s">
        <v>56</v>
      </c>
      <c r="H27" s="27">
        <v>90000</v>
      </c>
      <c r="I27" s="27">
        <v>105000</v>
      </c>
      <c r="J27" s="10">
        <f t="shared" ref="J27:J42" si="5">IFERROR(I27/H27,"-%")</f>
        <v>1.1666666666666667</v>
      </c>
      <c r="K27" s="36" t="s">
        <v>110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>
      <c r="A28" s="1"/>
      <c r="B28" s="94"/>
      <c r="C28" s="94"/>
      <c r="D28" s="94"/>
      <c r="E28" s="8" t="s">
        <v>10</v>
      </c>
      <c r="F28" s="8" t="s">
        <v>111</v>
      </c>
      <c r="G28" s="8" t="s">
        <v>58</v>
      </c>
      <c r="H28" s="8">
        <v>50000</v>
      </c>
      <c r="I28" s="27">
        <v>50000</v>
      </c>
      <c r="J28" s="10">
        <f t="shared" si="5"/>
        <v>1</v>
      </c>
      <c r="K28" s="7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>
      <c r="A29" s="1"/>
      <c r="B29" s="94"/>
      <c r="C29" s="94"/>
      <c r="D29" s="95"/>
      <c r="E29" s="114" t="s">
        <v>26</v>
      </c>
      <c r="F29" s="115"/>
      <c r="G29" s="115"/>
      <c r="H29" s="12">
        <f t="shared" ref="H29:I29" si="6">SUM(H27:H28)</f>
        <v>140000</v>
      </c>
      <c r="I29" s="28">
        <f t="shared" si="6"/>
        <v>155000</v>
      </c>
      <c r="J29" s="14">
        <f t="shared" si="5"/>
        <v>1.1071428571428572</v>
      </c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>
      <c r="A30" s="1"/>
      <c r="B30" s="94"/>
      <c r="C30" s="94"/>
      <c r="D30" s="101" t="s">
        <v>22</v>
      </c>
      <c r="E30" s="27" t="s">
        <v>10</v>
      </c>
      <c r="F30" s="27" t="s">
        <v>22</v>
      </c>
      <c r="G30" s="27" t="s">
        <v>63</v>
      </c>
      <c r="H30" s="27">
        <v>0</v>
      </c>
      <c r="I30" s="27">
        <v>50000</v>
      </c>
      <c r="J30" s="10" t="str">
        <f t="shared" si="5"/>
        <v>-%</v>
      </c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>
      <c r="A31" s="1"/>
      <c r="B31" s="94"/>
      <c r="C31" s="94"/>
      <c r="D31" s="95"/>
      <c r="E31" s="96" t="s">
        <v>26</v>
      </c>
      <c r="F31" s="97"/>
      <c r="G31" s="98"/>
      <c r="H31" s="28">
        <v>0</v>
      </c>
      <c r="I31" s="28">
        <f>SUM(I30)</f>
        <v>50000</v>
      </c>
      <c r="J31" s="14" t="str">
        <f t="shared" si="5"/>
        <v>-%</v>
      </c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>
      <c r="A32" s="1"/>
      <c r="B32" s="94"/>
      <c r="C32" s="95"/>
      <c r="D32" s="103" t="s">
        <v>59</v>
      </c>
      <c r="E32" s="97"/>
      <c r="F32" s="97"/>
      <c r="G32" s="98"/>
      <c r="H32" s="30">
        <f t="shared" ref="H32:I32" si="7">SUM(H29, H31)</f>
        <v>140000</v>
      </c>
      <c r="I32" s="30">
        <f t="shared" si="7"/>
        <v>205000</v>
      </c>
      <c r="J32" s="31">
        <f t="shared" si="5"/>
        <v>1.4642857142857142</v>
      </c>
      <c r="K32" s="3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>
      <c r="A33" s="1"/>
      <c r="B33" s="94"/>
      <c r="C33" s="99" t="s">
        <v>112</v>
      </c>
      <c r="D33" s="102" t="s">
        <v>113</v>
      </c>
      <c r="E33" s="74" t="s">
        <v>10</v>
      </c>
      <c r="F33" s="75" t="s">
        <v>114</v>
      </c>
      <c r="G33" s="75" t="s">
        <v>71</v>
      </c>
      <c r="H33" s="27">
        <v>50000</v>
      </c>
      <c r="I33" s="27">
        <v>16000</v>
      </c>
      <c r="J33" s="10">
        <f t="shared" si="5"/>
        <v>0.32</v>
      </c>
      <c r="K33" s="3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>
      <c r="A34" s="1"/>
      <c r="B34" s="94"/>
      <c r="C34" s="100"/>
      <c r="D34" s="94"/>
      <c r="E34" s="76" t="s">
        <v>10</v>
      </c>
      <c r="F34" s="77" t="s">
        <v>115</v>
      </c>
      <c r="G34" s="77" t="s">
        <v>73</v>
      </c>
      <c r="H34" s="27">
        <v>30000</v>
      </c>
      <c r="I34" s="27">
        <v>150000</v>
      </c>
      <c r="J34" s="10">
        <f t="shared" si="5"/>
        <v>5</v>
      </c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>
      <c r="A35" s="1"/>
      <c r="B35" s="94"/>
      <c r="C35" s="100"/>
      <c r="D35" s="94"/>
      <c r="E35" s="76" t="s">
        <v>10</v>
      </c>
      <c r="F35" s="77" t="s">
        <v>116</v>
      </c>
      <c r="G35" s="77" t="s">
        <v>117</v>
      </c>
      <c r="H35" s="27">
        <v>10000</v>
      </c>
      <c r="I35" s="27">
        <v>100000</v>
      </c>
      <c r="J35" s="10">
        <f t="shared" si="5"/>
        <v>10</v>
      </c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>
      <c r="A36" s="1"/>
      <c r="B36" s="94"/>
      <c r="C36" s="100"/>
      <c r="D36" s="95"/>
      <c r="E36" s="96" t="s">
        <v>26</v>
      </c>
      <c r="F36" s="97"/>
      <c r="G36" s="98"/>
      <c r="H36" s="28">
        <f t="shared" ref="H36:I36" si="8">SUM(H33:H35)</f>
        <v>90000</v>
      </c>
      <c r="I36" s="28">
        <f t="shared" si="8"/>
        <v>266000</v>
      </c>
      <c r="J36" s="14">
        <f t="shared" si="5"/>
        <v>2.9555555555555557</v>
      </c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>
      <c r="A37" s="1"/>
      <c r="B37" s="94"/>
      <c r="C37" s="100"/>
      <c r="D37" s="113" t="s">
        <v>118</v>
      </c>
      <c r="E37" s="74" t="s">
        <v>27</v>
      </c>
      <c r="F37" s="75" t="s">
        <v>119</v>
      </c>
      <c r="G37" s="75" t="s">
        <v>76</v>
      </c>
      <c r="H37" s="78">
        <v>0</v>
      </c>
      <c r="I37" s="78">
        <v>5000</v>
      </c>
      <c r="J37" s="10" t="str">
        <f t="shared" si="5"/>
        <v>-%</v>
      </c>
      <c r="K37" s="7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>
      <c r="A38" s="1"/>
      <c r="B38" s="94"/>
      <c r="C38" s="100"/>
      <c r="D38" s="94"/>
      <c r="E38" s="76" t="s">
        <v>27</v>
      </c>
      <c r="F38" s="77" t="s">
        <v>120</v>
      </c>
      <c r="G38" s="77" t="s">
        <v>78</v>
      </c>
      <c r="H38" s="78">
        <v>50000</v>
      </c>
      <c r="I38" s="78">
        <v>40000</v>
      </c>
      <c r="J38" s="10">
        <f t="shared" si="5"/>
        <v>0.8</v>
      </c>
      <c r="K38" s="7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>
      <c r="A39" s="1"/>
      <c r="B39" s="94"/>
      <c r="C39" s="100"/>
      <c r="D39" s="94"/>
      <c r="E39" s="76" t="s">
        <v>27</v>
      </c>
      <c r="F39" s="77" t="s">
        <v>121</v>
      </c>
      <c r="G39" s="77" t="s">
        <v>122</v>
      </c>
      <c r="H39" s="38">
        <v>100000</v>
      </c>
      <c r="I39" s="78">
        <v>100000</v>
      </c>
      <c r="J39" s="10">
        <f t="shared" si="5"/>
        <v>1</v>
      </c>
      <c r="K39" s="7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>
      <c r="A40" s="1"/>
      <c r="B40" s="94"/>
      <c r="C40" s="100"/>
      <c r="D40" s="95"/>
      <c r="E40" s="96" t="s">
        <v>26</v>
      </c>
      <c r="F40" s="97"/>
      <c r="G40" s="98"/>
      <c r="H40" s="28">
        <f t="shared" ref="H40:I40" si="9">SUM(H37:H39)</f>
        <v>150000</v>
      </c>
      <c r="I40" s="28">
        <f t="shared" si="9"/>
        <v>145000</v>
      </c>
      <c r="J40" s="14">
        <f t="shared" si="5"/>
        <v>0.96666666666666667</v>
      </c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>
      <c r="A41" s="1"/>
      <c r="B41" s="94"/>
      <c r="C41" s="100"/>
      <c r="D41" s="103" t="s">
        <v>59</v>
      </c>
      <c r="E41" s="97"/>
      <c r="F41" s="97"/>
      <c r="G41" s="98"/>
      <c r="H41" s="30">
        <f t="shared" ref="H41:I41" si="10">SUM(H36, H40)</f>
        <v>240000</v>
      </c>
      <c r="I41" s="30">
        <f t="shared" si="10"/>
        <v>411000</v>
      </c>
      <c r="J41" s="31">
        <f t="shared" si="5"/>
        <v>1.7124999999999999</v>
      </c>
      <c r="K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>
      <c r="A42" s="1"/>
      <c r="B42" s="94"/>
      <c r="C42" s="101" t="s">
        <v>123</v>
      </c>
      <c r="D42" s="101" t="s">
        <v>124</v>
      </c>
      <c r="E42" s="8" t="s">
        <v>10</v>
      </c>
      <c r="F42" s="8" t="s">
        <v>125</v>
      </c>
      <c r="G42" s="8" t="s">
        <v>82</v>
      </c>
      <c r="H42" s="8"/>
      <c r="I42" s="8"/>
      <c r="J42" s="10" t="str">
        <f t="shared" si="5"/>
        <v>-%</v>
      </c>
      <c r="K42" s="36" t="s">
        <v>126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>
      <c r="A43" s="1"/>
      <c r="B43" s="94"/>
      <c r="C43" s="94"/>
      <c r="D43" s="94"/>
      <c r="E43" s="8" t="s">
        <v>10</v>
      </c>
      <c r="F43" s="8" t="s">
        <v>127</v>
      </c>
      <c r="G43" s="8" t="s">
        <v>84</v>
      </c>
      <c r="H43" s="8"/>
      <c r="I43" s="8"/>
      <c r="J43" s="10"/>
      <c r="K43" s="36" t="s">
        <v>128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>
      <c r="A44" s="1"/>
      <c r="B44" s="94"/>
      <c r="C44" s="94"/>
      <c r="D44" s="95"/>
      <c r="E44" s="96" t="s">
        <v>26</v>
      </c>
      <c r="F44" s="97"/>
      <c r="G44" s="98"/>
      <c r="H44" s="12">
        <f t="shared" ref="H44:I44" si="11">SUM(H42)</f>
        <v>0</v>
      </c>
      <c r="I44" s="12">
        <f t="shared" si="11"/>
        <v>0</v>
      </c>
      <c r="J44" s="14" t="str">
        <f t="shared" ref="J44:J60" si="12">IFERROR(I44/H44,"-%")</f>
        <v>-%</v>
      </c>
      <c r="K44" s="3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>
      <c r="A45" s="1"/>
      <c r="B45" s="94"/>
      <c r="C45" s="94"/>
      <c r="D45" s="101" t="s">
        <v>129</v>
      </c>
      <c r="E45" s="38" t="s">
        <v>10</v>
      </c>
      <c r="F45" s="38" t="s">
        <v>125</v>
      </c>
      <c r="G45" s="38" t="s">
        <v>87</v>
      </c>
      <c r="H45" s="38"/>
      <c r="I45" s="38"/>
      <c r="J45" s="10" t="str">
        <f t="shared" si="12"/>
        <v>-%</v>
      </c>
      <c r="K45" s="36" t="s">
        <v>130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>
      <c r="A46" s="1"/>
      <c r="B46" s="94"/>
      <c r="C46" s="94"/>
      <c r="D46" s="94"/>
      <c r="E46" s="38" t="s">
        <v>10</v>
      </c>
      <c r="F46" s="38" t="s">
        <v>127</v>
      </c>
      <c r="G46" s="38" t="s">
        <v>89</v>
      </c>
      <c r="H46" s="38"/>
      <c r="I46" s="38"/>
      <c r="J46" s="10" t="str">
        <f t="shared" si="12"/>
        <v>-%</v>
      </c>
      <c r="K46" s="36" t="s">
        <v>128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>
      <c r="A47" s="1"/>
      <c r="B47" s="94"/>
      <c r="C47" s="94"/>
      <c r="D47" s="94"/>
      <c r="E47" s="38" t="s">
        <v>10</v>
      </c>
      <c r="F47" s="38" t="s">
        <v>131</v>
      </c>
      <c r="G47" s="38" t="s">
        <v>91</v>
      </c>
      <c r="H47" s="38"/>
      <c r="I47" s="38"/>
      <c r="J47" s="10" t="str">
        <f t="shared" si="12"/>
        <v>-%</v>
      </c>
      <c r="K47" s="7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>
      <c r="A48" s="1"/>
      <c r="B48" s="94"/>
      <c r="C48" s="94"/>
      <c r="D48" s="94"/>
      <c r="E48" s="38" t="s">
        <v>10</v>
      </c>
      <c r="F48" s="38" t="s">
        <v>132</v>
      </c>
      <c r="G48" s="38" t="s">
        <v>93</v>
      </c>
      <c r="H48" s="38"/>
      <c r="I48" s="38"/>
      <c r="J48" s="10" t="str">
        <f t="shared" si="12"/>
        <v>-%</v>
      </c>
      <c r="K48" s="36" t="s">
        <v>128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>
      <c r="A49" s="1"/>
      <c r="B49" s="94"/>
      <c r="C49" s="94"/>
      <c r="D49" s="95"/>
      <c r="E49" s="96" t="s">
        <v>26</v>
      </c>
      <c r="F49" s="97"/>
      <c r="G49" s="98"/>
      <c r="H49" s="12">
        <f t="shared" ref="H49:I49" si="13">SUM(H45:H46)</f>
        <v>0</v>
      </c>
      <c r="I49" s="12">
        <f t="shared" si="13"/>
        <v>0</v>
      </c>
      <c r="J49" s="14" t="str">
        <f t="shared" si="12"/>
        <v>-%</v>
      </c>
      <c r="K49" s="3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>
      <c r="A50" s="1"/>
      <c r="B50" s="94"/>
      <c r="C50" s="95"/>
      <c r="D50" s="103" t="s">
        <v>59</v>
      </c>
      <c r="E50" s="97"/>
      <c r="F50" s="97"/>
      <c r="G50" s="98"/>
      <c r="H50" s="30">
        <f t="shared" ref="H50:I50" si="14">SUM(H44, H49)</f>
        <v>0</v>
      </c>
      <c r="I50" s="30">
        <f t="shared" si="14"/>
        <v>0</v>
      </c>
      <c r="J50" s="31" t="str">
        <f t="shared" si="12"/>
        <v>-%</v>
      </c>
      <c r="K50" s="32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3.2">
      <c r="A51" s="1"/>
      <c r="B51" s="94"/>
      <c r="C51" s="105" t="s">
        <v>133</v>
      </c>
      <c r="D51" s="105" t="s">
        <v>124</v>
      </c>
      <c r="E51" s="42" t="s">
        <v>38</v>
      </c>
      <c r="F51" s="42" t="s">
        <v>125</v>
      </c>
      <c r="G51" s="42" t="s">
        <v>134</v>
      </c>
      <c r="H51" s="41"/>
      <c r="I51" s="41"/>
      <c r="J51" s="10" t="str">
        <f t="shared" si="12"/>
        <v>-%</v>
      </c>
      <c r="K51" s="42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3.2">
      <c r="A52" s="1"/>
      <c r="B52" s="94"/>
      <c r="C52" s="94"/>
      <c r="D52" s="94"/>
      <c r="E52" s="42" t="s">
        <v>38</v>
      </c>
      <c r="F52" s="42" t="s">
        <v>127</v>
      </c>
      <c r="G52" s="42" t="s">
        <v>135</v>
      </c>
      <c r="H52" s="41"/>
      <c r="I52" s="41"/>
      <c r="J52" s="10" t="str">
        <f t="shared" si="12"/>
        <v>-%</v>
      </c>
      <c r="K52" s="36" t="s">
        <v>128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3.2">
      <c r="A53" s="1"/>
      <c r="B53" s="94"/>
      <c r="C53" s="94"/>
      <c r="D53" s="94"/>
      <c r="E53" s="42" t="s">
        <v>38</v>
      </c>
      <c r="F53" s="42" t="s">
        <v>131</v>
      </c>
      <c r="G53" s="80" t="s">
        <v>136</v>
      </c>
      <c r="H53" s="41"/>
      <c r="I53" s="41"/>
      <c r="J53" s="10" t="str">
        <f t="shared" si="12"/>
        <v>-%</v>
      </c>
      <c r="K53" s="42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1:29" ht="13.2">
      <c r="A54" s="1"/>
      <c r="B54" s="94"/>
      <c r="C54" s="94"/>
      <c r="D54" s="94"/>
      <c r="E54" s="42" t="s">
        <v>38</v>
      </c>
      <c r="F54" s="42" t="s">
        <v>132</v>
      </c>
      <c r="G54" s="42" t="s">
        <v>137</v>
      </c>
      <c r="H54" s="41"/>
      <c r="I54" s="41"/>
      <c r="J54" s="10" t="str">
        <f t="shared" si="12"/>
        <v>-%</v>
      </c>
      <c r="K54" s="36" t="s">
        <v>128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3.2">
      <c r="A55" s="1"/>
      <c r="B55" s="94"/>
      <c r="C55" s="94"/>
      <c r="D55" s="95"/>
      <c r="E55" s="107" t="s">
        <v>26</v>
      </c>
      <c r="F55" s="97"/>
      <c r="G55" s="98"/>
      <c r="H55" s="46">
        <f t="shared" ref="H55:I55" si="15">SUM(H51:H53)</f>
        <v>0</v>
      </c>
      <c r="I55" s="46">
        <f t="shared" si="15"/>
        <v>0</v>
      </c>
      <c r="J55" s="14" t="str">
        <f t="shared" si="12"/>
        <v>-%</v>
      </c>
      <c r="K55" s="4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>
      <c r="A56" s="1"/>
      <c r="B56" s="94"/>
      <c r="C56" s="95"/>
      <c r="D56" s="103" t="s">
        <v>59</v>
      </c>
      <c r="E56" s="97"/>
      <c r="F56" s="97"/>
      <c r="G56" s="98"/>
      <c r="H56" s="30">
        <f t="shared" ref="H56:I56" si="16">SUM(H55)</f>
        <v>0</v>
      </c>
      <c r="I56" s="30">
        <f t="shared" si="16"/>
        <v>0</v>
      </c>
      <c r="J56" s="31" t="str">
        <f t="shared" si="12"/>
        <v>-%</v>
      </c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>
      <c r="A57" s="1"/>
      <c r="B57" s="94"/>
      <c r="C57" s="105" t="s">
        <v>138</v>
      </c>
      <c r="D57" s="105" t="s">
        <v>124</v>
      </c>
      <c r="E57" s="42" t="s">
        <v>27</v>
      </c>
      <c r="F57" s="42" t="s">
        <v>125</v>
      </c>
      <c r="G57" s="42" t="s">
        <v>139</v>
      </c>
      <c r="H57" s="41"/>
      <c r="I57" s="41"/>
      <c r="J57" s="10" t="str">
        <f t="shared" si="12"/>
        <v>-%</v>
      </c>
      <c r="K57" s="4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>
      <c r="A58" s="1"/>
      <c r="B58" s="94"/>
      <c r="C58" s="94"/>
      <c r="D58" s="95"/>
      <c r="E58" s="107" t="s">
        <v>26</v>
      </c>
      <c r="F58" s="97"/>
      <c r="G58" s="98"/>
      <c r="H58" s="46">
        <f t="shared" ref="H58:I58" si="17">SUM(H57)</f>
        <v>0</v>
      </c>
      <c r="I58" s="46">
        <f t="shared" si="17"/>
        <v>0</v>
      </c>
      <c r="J58" s="14" t="str">
        <f t="shared" si="12"/>
        <v>-%</v>
      </c>
      <c r="K58" s="81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ht="13.2">
      <c r="A59" s="1"/>
      <c r="B59" s="94"/>
      <c r="C59" s="95"/>
      <c r="D59" s="103" t="s">
        <v>59</v>
      </c>
      <c r="E59" s="97"/>
      <c r="F59" s="97"/>
      <c r="G59" s="98"/>
      <c r="H59" s="30">
        <f t="shared" ref="H59:I59" si="18">SUM(H58)</f>
        <v>0</v>
      </c>
      <c r="I59" s="30">
        <f t="shared" si="18"/>
        <v>0</v>
      </c>
      <c r="J59" s="31" t="str">
        <f t="shared" si="12"/>
        <v>-%</v>
      </c>
      <c r="K59" s="3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>
      <c r="A60" s="1"/>
      <c r="B60" s="95"/>
      <c r="C60" s="104" t="s">
        <v>46</v>
      </c>
      <c r="D60" s="97"/>
      <c r="E60" s="97"/>
      <c r="F60" s="97"/>
      <c r="G60" s="98"/>
      <c r="H60" s="57">
        <f t="shared" ref="H60:I60" si="19">SUM(H32, H41, H50, H56, H59)</f>
        <v>380000</v>
      </c>
      <c r="I60" s="57">
        <f t="shared" si="19"/>
        <v>616000</v>
      </c>
      <c r="J60" s="18">
        <f t="shared" si="12"/>
        <v>1.6210526315789473</v>
      </c>
      <c r="K60" s="58" t="s">
        <v>94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>
      <c r="A65" s="1"/>
      <c r="B65" s="1"/>
      <c r="C65" s="1"/>
      <c r="D65" s="1"/>
      <c r="E65" s="1"/>
      <c r="F65" s="1"/>
      <c r="G65" s="7" t="s">
        <v>46</v>
      </c>
      <c r="H65" s="59" t="s">
        <v>95</v>
      </c>
      <c r="I65" s="60" t="s">
        <v>96</v>
      </c>
      <c r="J65" s="61" t="s">
        <v>97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>
      <c r="A66" s="1"/>
      <c r="B66" s="1"/>
      <c r="C66" s="1"/>
      <c r="D66" s="1"/>
      <c r="E66" s="1"/>
      <c r="F66" s="43"/>
      <c r="G66" s="62" t="s">
        <v>0</v>
      </c>
      <c r="H66" s="8">
        <f t="shared" ref="H66:I66" si="20">H23</f>
        <v>2396000</v>
      </c>
      <c r="I66" s="8">
        <f t="shared" si="20"/>
        <v>2550000</v>
      </c>
      <c r="J66" s="10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>
      <c r="A67" s="1"/>
      <c r="B67" s="1"/>
      <c r="C67" s="1"/>
      <c r="D67" s="1"/>
      <c r="E67" s="1"/>
      <c r="F67" s="43"/>
      <c r="G67" s="62" t="s">
        <v>47</v>
      </c>
      <c r="H67" s="8">
        <f t="shared" ref="H67:I67" si="22">H59</f>
        <v>0</v>
      </c>
      <c r="I67" s="8">
        <f t="shared" si="22"/>
        <v>0</v>
      </c>
      <c r="J67" s="10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>
      <c r="A68" s="1"/>
      <c r="B68" s="1"/>
      <c r="C68" s="1"/>
      <c r="D68" s="1"/>
      <c r="E68" s="1"/>
      <c r="F68" s="43"/>
      <c r="G68" s="63" t="s">
        <v>98</v>
      </c>
      <c r="H68" s="64">
        <f t="shared" ref="H68:I68" si="23">H66-H67</f>
        <v>2396000</v>
      </c>
      <c r="I68" s="64">
        <f t="shared" si="23"/>
        <v>2550000</v>
      </c>
      <c r="J68" s="82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>
      <c r="A69" s="1"/>
      <c r="B69" s="1"/>
      <c r="C69" s="1"/>
      <c r="D69" s="1"/>
      <c r="E69" s="1"/>
      <c r="F69" s="43"/>
      <c r="G69" s="43"/>
      <c r="H69" s="43"/>
      <c r="I69" s="4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>
      <c r="A73" s="1"/>
      <c r="B73" s="1"/>
      <c r="C73" s="1"/>
      <c r="D73" s="1"/>
      <c r="E73" s="1"/>
      <c r="F73" s="1"/>
      <c r="G73" s="7" t="s">
        <v>10</v>
      </c>
      <c r="H73" s="59" t="s">
        <v>95</v>
      </c>
      <c r="I73" s="60" t="s">
        <v>96</v>
      </c>
      <c r="J73" s="61" t="s">
        <v>97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>
      <c r="A74" s="1"/>
      <c r="B74" s="1"/>
      <c r="C74" s="1"/>
      <c r="D74" s="1"/>
      <c r="E74" s="1"/>
      <c r="F74" s="1"/>
      <c r="G74" s="62" t="s">
        <v>0</v>
      </c>
      <c r="H74" s="8">
        <f t="shared" ref="H74:I74" si="24">H12</f>
        <v>396000</v>
      </c>
      <c r="I74" s="8">
        <f t="shared" si="24"/>
        <v>550000</v>
      </c>
      <c r="J74" s="66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>
      <c r="A75" s="1"/>
      <c r="B75" s="1"/>
      <c r="C75" s="1"/>
      <c r="D75" s="1"/>
      <c r="E75" s="1"/>
      <c r="F75" s="1"/>
      <c r="G75" s="62" t="s">
        <v>47</v>
      </c>
      <c r="H75" s="8">
        <f>SUMIF(E25:E59, "학생", H25:H59)</f>
        <v>230000</v>
      </c>
      <c r="I75" s="8">
        <f>SUMIF(E25:E59, "학생", I25:I59)</f>
        <v>471000</v>
      </c>
      <c r="J75" s="66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>
      <c r="A76" s="1"/>
      <c r="B76" s="1"/>
      <c r="C76" s="1"/>
      <c r="D76" s="1"/>
      <c r="E76" s="1"/>
      <c r="F76" s="1"/>
      <c r="G76" s="63" t="s">
        <v>98</v>
      </c>
      <c r="H76" s="64">
        <f t="shared" ref="H76:I76" si="26">H74-H75</f>
        <v>166000</v>
      </c>
      <c r="I76" s="64">
        <f t="shared" si="26"/>
        <v>79000</v>
      </c>
      <c r="J76" s="83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>
      <c r="A78" s="1"/>
      <c r="B78" s="1"/>
      <c r="C78" s="1"/>
      <c r="D78" s="1"/>
      <c r="E78" s="1"/>
      <c r="F78" s="1"/>
      <c r="G78" s="7" t="s">
        <v>27</v>
      </c>
      <c r="H78" s="59" t="s">
        <v>95</v>
      </c>
      <c r="I78" s="60" t="s">
        <v>96</v>
      </c>
      <c r="J78" s="61" t="s">
        <v>97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>
      <c r="A79" s="1"/>
      <c r="B79" s="1"/>
      <c r="C79" s="1"/>
      <c r="D79" s="1"/>
      <c r="E79" s="1"/>
      <c r="F79" s="1"/>
      <c r="G79" s="62" t="s">
        <v>0</v>
      </c>
      <c r="H79" s="8">
        <f t="shared" ref="H79:I79" si="27">H18</f>
        <v>1000000</v>
      </c>
      <c r="I79" s="8">
        <f t="shared" si="27"/>
        <v>1000000</v>
      </c>
      <c r="J79" s="10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>
      <c r="A80" s="1"/>
      <c r="B80" s="1"/>
      <c r="C80" s="1"/>
      <c r="D80" s="1"/>
      <c r="E80" s="1"/>
      <c r="F80" s="1"/>
      <c r="G80" s="62" t="s">
        <v>47</v>
      </c>
      <c r="H80" s="8">
        <f>SUMIF(E25:E59, "본회계", H25:H59)</f>
        <v>150000</v>
      </c>
      <c r="I80" s="8">
        <f>SUMIF(E25:E59, "본회계", I25:I59)</f>
        <v>145000</v>
      </c>
      <c r="J80" s="10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>
      <c r="A81" s="1"/>
      <c r="B81" s="1"/>
      <c r="C81" s="1"/>
      <c r="D81" s="1"/>
      <c r="E81" s="1"/>
      <c r="F81" s="1"/>
      <c r="G81" s="63" t="s">
        <v>98</v>
      </c>
      <c r="H81" s="64">
        <f t="shared" ref="H81:I81" si="29">H79-H80</f>
        <v>850000</v>
      </c>
      <c r="I81" s="64">
        <f t="shared" si="29"/>
        <v>855000</v>
      </c>
      <c r="J81" s="82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>
      <c r="A83" s="1"/>
      <c r="B83" s="1"/>
      <c r="C83" s="1"/>
      <c r="D83" s="1"/>
      <c r="E83" s="1"/>
      <c r="F83" s="1"/>
      <c r="G83" s="7" t="s">
        <v>38</v>
      </c>
      <c r="H83" s="59" t="s">
        <v>95</v>
      </c>
      <c r="I83" s="60" t="s">
        <v>96</v>
      </c>
      <c r="J83" s="61" t="s">
        <v>97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>
      <c r="A84" s="1"/>
      <c r="B84" s="1"/>
      <c r="C84" s="1"/>
      <c r="D84" s="1"/>
      <c r="E84" s="1"/>
      <c r="F84" s="1"/>
      <c r="G84" s="62" t="s">
        <v>0</v>
      </c>
      <c r="H84" s="8">
        <f t="shared" ref="H84:I84" si="30">H22</f>
        <v>1000000</v>
      </c>
      <c r="I84" s="8">
        <f t="shared" si="30"/>
        <v>1000000</v>
      </c>
      <c r="J84" s="10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>
      <c r="A85" s="1"/>
      <c r="B85" s="1"/>
      <c r="C85" s="1"/>
      <c r="D85" s="1"/>
      <c r="E85" s="1"/>
      <c r="F85" s="1"/>
      <c r="G85" s="62" t="s">
        <v>47</v>
      </c>
      <c r="H85" s="8">
        <f>SUMIF(E25:E59, "자치", H25:H59)</f>
        <v>0</v>
      </c>
      <c r="I85" s="8">
        <f>SUMIF(E25:E59, "자치", I25:I59)</f>
        <v>0</v>
      </c>
      <c r="J85" s="7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>
      <c r="A86" s="1"/>
      <c r="B86" s="1"/>
      <c r="C86" s="1"/>
      <c r="D86" s="1"/>
      <c r="E86" s="1"/>
      <c r="F86" s="1"/>
      <c r="G86" s="63" t="s">
        <v>98</v>
      </c>
      <c r="H86" s="64">
        <f t="shared" ref="H86:I86" si="32">H84-H85</f>
        <v>1000000</v>
      </c>
      <c r="I86" s="64">
        <f t="shared" si="32"/>
        <v>1000000</v>
      </c>
      <c r="J86" s="82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38">
    <mergeCell ref="D3:K3"/>
    <mergeCell ref="D5:D23"/>
    <mergeCell ref="E5:E12"/>
    <mergeCell ref="F12:G12"/>
    <mergeCell ref="E13:E18"/>
    <mergeCell ref="F18:G18"/>
    <mergeCell ref="E19:E22"/>
    <mergeCell ref="D30:D31"/>
    <mergeCell ref="E31:G31"/>
    <mergeCell ref="C27:C32"/>
    <mergeCell ref="C33:C41"/>
    <mergeCell ref="D33:D36"/>
    <mergeCell ref="E36:G36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최현진</cp:lastModifiedBy>
  <dcterms:created xsi:type="dcterms:W3CDTF">2022-09-04T05:50:46Z</dcterms:created>
  <dcterms:modified xsi:type="dcterms:W3CDTF">2022-09-19T12:08:37Z</dcterms:modified>
</cp:coreProperties>
</file>