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seunghwan/Downloads/"/>
    </mc:Choice>
  </mc:AlternateContent>
  <xr:revisionPtr revIDLastSave="0" documentId="13_ncr:1_{249C5D8E-AF0F-014A-955F-64B3137430DB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기층 기구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EsYukdxvpI+BhXbmzREfeySnaKg=="/>
    </ext>
  </extLst>
</workbook>
</file>

<file path=xl/calcChain.xml><?xml version="1.0" encoding="utf-8"?>
<calcChain xmlns="http://schemas.openxmlformats.org/spreadsheetml/2006/main">
  <c r="I21" i="1" l="1"/>
  <c r="H21" i="1"/>
  <c r="H92" i="1" s="1"/>
  <c r="J19" i="1"/>
  <c r="J16" i="1"/>
  <c r="I47" i="1"/>
  <c r="H47" i="1"/>
  <c r="J46" i="1"/>
  <c r="J45" i="1"/>
  <c r="J44" i="1"/>
  <c r="I93" i="1"/>
  <c r="H93" i="1"/>
  <c r="I88" i="1"/>
  <c r="H88" i="1"/>
  <c r="I83" i="1"/>
  <c r="H83" i="1"/>
  <c r="I65" i="1"/>
  <c r="I66" i="1" s="1"/>
  <c r="H65" i="1"/>
  <c r="H66" i="1" s="1"/>
  <c r="J64" i="1"/>
  <c r="J63" i="1"/>
  <c r="I57" i="1"/>
  <c r="H57" i="1"/>
  <c r="J56" i="1"/>
  <c r="J55" i="1"/>
  <c r="I54" i="1"/>
  <c r="H54" i="1"/>
  <c r="J53" i="1"/>
  <c r="I51" i="1"/>
  <c r="H51" i="1"/>
  <c r="J50" i="1"/>
  <c r="J49" i="1"/>
  <c r="J48" i="1"/>
  <c r="I43" i="1"/>
  <c r="H43" i="1"/>
  <c r="J42" i="1"/>
  <c r="J41" i="1"/>
  <c r="I39" i="1"/>
  <c r="H39" i="1"/>
  <c r="J38" i="1"/>
  <c r="I37" i="1"/>
  <c r="H37" i="1"/>
  <c r="J36" i="1"/>
  <c r="J35" i="1"/>
  <c r="I34" i="1"/>
  <c r="H34" i="1"/>
  <c r="J33" i="1"/>
  <c r="I32" i="1"/>
  <c r="H32" i="1"/>
  <c r="J31" i="1"/>
  <c r="I30" i="1"/>
  <c r="H30" i="1"/>
  <c r="J29" i="1"/>
  <c r="J28" i="1"/>
  <c r="I27" i="1"/>
  <c r="H27" i="1"/>
  <c r="J26" i="1"/>
  <c r="J20" i="1"/>
  <c r="I18" i="1"/>
  <c r="I87" i="1" s="1"/>
  <c r="H18" i="1"/>
  <c r="H87" i="1" s="1"/>
  <c r="J17" i="1"/>
  <c r="J15" i="1"/>
  <c r="J14" i="1"/>
  <c r="J13" i="1"/>
  <c r="I12" i="1"/>
  <c r="I82" i="1" s="1"/>
  <c r="H12" i="1"/>
  <c r="J11" i="1"/>
  <c r="J10" i="1"/>
  <c r="J9" i="1"/>
  <c r="J8" i="1"/>
  <c r="J7" i="1"/>
  <c r="J6" i="1"/>
  <c r="J5" i="1"/>
  <c r="H58" i="1" l="1"/>
  <c r="J47" i="1"/>
  <c r="J93" i="1"/>
  <c r="J54" i="1"/>
  <c r="J37" i="1"/>
  <c r="J32" i="1"/>
  <c r="H40" i="1"/>
  <c r="H89" i="1"/>
  <c r="H22" i="1"/>
  <c r="H74" i="1" s="1"/>
  <c r="J34" i="1"/>
  <c r="J57" i="1"/>
  <c r="J21" i="1"/>
  <c r="J30" i="1"/>
  <c r="H52" i="1"/>
  <c r="I22" i="1"/>
  <c r="J43" i="1"/>
  <c r="I58" i="1"/>
  <c r="J58" i="1" s="1"/>
  <c r="I40" i="1"/>
  <c r="J39" i="1"/>
  <c r="J51" i="1"/>
  <c r="H94" i="1"/>
  <c r="J83" i="1"/>
  <c r="J88" i="1"/>
  <c r="I84" i="1"/>
  <c r="J66" i="1"/>
  <c r="I89" i="1"/>
  <c r="J87" i="1"/>
  <c r="I92" i="1"/>
  <c r="J18" i="1"/>
  <c r="J12" i="1"/>
  <c r="I52" i="1"/>
  <c r="J65" i="1"/>
  <c r="H82" i="1"/>
  <c r="H84" i="1" s="1"/>
  <c r="J27" i="1"/>
  <c r="J89" i="1" l="1"/>
  <c r="J40" i="1"/>
  <c r="J22" i="1"/>
  <c r="H67" i="1"/>
  <c r="H75" i="1" s="1"/>
  <c r="H76" i="1" s="1"/>
  <c r="I74" i="1"/>
  <c r="J74" i="1" s="1"/>
  <c r="J52" i="1"/>
  <c r="I94" i="1"/>
  <c r="J94" i="1" s="1"/>
  <c r="J92" i="1"/>
  <c r="J84" i="1"/>
  <c r="J82" i="1"/>
  <c r="I67" i="1"/>
  <c r="I75" i="1" l="1"/>
  <c r="J67" i="1"/>
  <c r="J75" i="1" l="1"/>
  <c r="I76" i="1"/>
  <c r="J76" i="1" s="1"/>
</calcChain>
</file>

<file path=xl/sharedStrings.xml><?xml version="1.0" encoding="utf-8"?>
<sst xmlns="http://schemas.openxmlformats.org/spreadsheetml/2006/main" count="235" uniqueCount="120">
  <si>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</si>
  <si>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</si>
  <si>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</si>
  <si>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</si>
  <si>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</si>
  <si>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</si>
  <si>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</si>
  <si>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</si>
  <si>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</si>
  <si>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제 18대 새내기학생회 &lt;비행&gt;</t>
  </si>
  <si>
    <t>학생</t>
  </si>
  <si>
    <t>기층 예산</t>
  </si>
  <si>
    <t>AA</t>
  </si>
  <si>
    <t>필수 기입 항목</t>
  </si>
  <si>
    <t>기층 예산 이월금</t>
  </si>
  <si>
    <t>AB</t>
  </si>
  <si>
    <t>-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</si>
  <si>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</si>
  <si>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</si>
  <si>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</si>
  <si>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</si>
  <si>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</si>
  <si>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</si>
  <si>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</si>
  <si>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</si>
  <si>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겨울학기 이월금</t>
  </si>
  <si>
    <t>AX</t>
  </si>
  <si>
    <t>새내기학생회는 학생회비 이월금과 자치회계 이월금을 명확하게 구분해온 바, 이번 학기 또한 자치회계로 일원화 하지 않고 구분을 유지하도록 하려한다.</t>
  </si>
  <si>
    <t>계</t>
  </si>
  <si>
    <t>본회계</t>
  </si>
  <si>
    <t>새내기 만남의 광장</t>
  </si>
  <si>
    <t>BA</t>
  </si>
  <si>
    <t>새내기 맛집 리스트 사업</t>
  </si>
  <si>
    <t>BB</t>
  </si>
  <si>
    <t>신사업</t>
  </si>
  <si>
    <t>새내기 스터디</t>
  </si>
  <si>
    <t>BC</t>
  </si>
  <si>
    <t>선거관리위원회 사업지원금</t>
  </si>
  <si>
    <t>BD</t>
  </si>
  <si>
    <t>학지팀이랑 협의되지 않아 0원으로 기입</t>
  </si>
  <si>
    <t>자치</t>
  </si>
  <si>
    <t>전반기 이월금</t>
  </si>
  <si>
    <t>CA</t>
  </si>
  <si>
    <t>2022년 필수 기입 항목</t>
  </si>
  <si>
    <t>총계</t>
  </si>
  <si>
    <t>지출</t>
  </si>
  <si>
    <t>담당</t>
  </si>
  <si>
    <t>소항목</t>
  </si>
  <si>
    <t>세부항목</t>
  </si>
  <si>
    <t xml:space="preserve">비고 </t>
  </si>
  <si>
    <t>회장단</t>
  </si>
  <si>
    <t>리크루팅 준비비</t>
  </si>
  <si>
    <t>인스타그램 공유 이벤트 상품</t>
  </si>
  <si>
    <t>A1</t>
  </si>
  <si>
    <t>새내기학생회실 관리비</t>
  </si>
  <si>
    <t>비품 관리비</t>
  </si>
  <si>
    <t>B1</t>
  </si>
  <si>
    <t>침구 세탁비</t>
  </si>
  <si>
    <t>B2</t>
  </si>
  <si>
    <t>복사기 임대료</t>
  </si>
  <si>
    <t>C1</t>
  </si>
  <si>
    <t>새내기학생회 회의비</t>
  </si>
  <si>
    <t>회의비</t>
  </si>
  <si>
    <t>D1</t>
  </si>
  <si>
    <t>한글책/보드게임 구매</t>
  </si>
  <si>
    <t>보드게임 구매</t>
  </si>
  <si>
    <t>E1</t>
  </si>
  <si>
    <t>전년도 자치회계 집행했으나, 학생회계로 집행하고자 합니다.</t>
  </si>
  <si>
    <t>기초필수 과목 한글책 구매</t>
  </si>
  <si>
    <t>E2</t>
  </si>
  <si>
    <t>F1</t>
  </si>
  <si>
    <t>합계</t>
  </si>
  <si>
    <t>기획국</t>
  </si>
  <si>
    <t>상품비</t>
  </si>
  <si>
    <t>G1</t>
  </si>
  <si>
    <t>예비비</t>
  </si>
  <si>
    <t>G2</t>
  </si>
  <si>
    <t>새내기 맛집 리스트</t>
  </si>
  <si>
    <t>H1</t>
  </si>
  <si>
    <t>기획비</t>
  </si>
  <si>
    <t>H2</t>
  </si>
  <si>
    <t>신사업/개발을 하게 되는 경우 이용하게 될 항목</t>
  </si>
  <si>
    <t>H3</t>
  </si>
  <si>
    <t>복지국</t>
  </si>
  <si>
    <t>짝선짝후</t>
  </si>
  <si>
    <t>참여한 짝선 쿠폰 지급용</t>
  </si>
  <si>
    <t>I1</t>
  </si>
  <si>
    <t>사업수혜자: 학생회비 납부자</t>
  </si>
  <si>
    <t>중간고사 활동기간 상품</t>
  </si>
  <si>
    <t>J1</t>
  </si>
  <si>
    <t>지난학기 신사업으로 지난학기 기준 작성</t>
  </si>
  <si>
    <t>기말고사 활동기간 상품 및 특별상 시상</t>
  </si>
  <si>
    <t>새내기학생회
선거관리위원회</t>
  </si>
  <si>
    <t>새내기학생회 회장단 선거
선거관리위원회 지원사업</t>
  </si>
  <si>
    <t>필요 물품 구입</t>
  </si>
  <si>
    <t>K1</t>
  </si>
  <si>
    <t>선거관리위원회 회의비</t>
  </si>
  <si>
    <t>K2</t>
  </si>
  <si>
    <t>투표독려이벤트 상품비</t>
  </si>
  <si>
    <t>사업 수혜자: 학생회비 납부자 한정</t>
  </si>
  <si>
    <t>공약 자료집, 포스터, 현수막 인쇄비</t>
  </si>
  <si>
    <t>페이스북/인스타그램 공유 이벤트 상품비</t>
  </si>
  <si>
    <t>전체 대항목 총계</t>
  </si>
  <si>
    <t>전년도</t>
  </si>
  <si>
    <t>당해년도</t>
  </si>
  <si>
    <t>전년도 대비</t>
  </si>
  <si>
    <t>잔액</t>
  </si>
  <si>
    <t>새내기 반별 체육대회</t>
  </si>
  <si>
    <t>I2</t>
  </si>
  <si>
    <t>I3</t>
  </si>
  <si>
    <t>L1</t>
  </si>
  <si>
    <t>L2</t>
  </si>
  <si>
    <t>L3</t>
  </si>
  <si>
    <t>L4</t>
  </si>
  <si>
    <t>L5</t>
  </si>
  <si>
    <t>L6</t>
  </si>
  <si>
    <t>BE</t>
  </si>
  <si>
    <t>CB</t>
  </si>
  <si>
    <t>한글책 대여사업 연체료</t>
  </si>
  <si>
    <t>예측할 수 없는 부분으로 0원을 적었습니다.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</si>
</sst>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₩-412]#,##0"/>
    <numFmt numFmtId="165" formatCode="0.0%"/>
    <numFmt numFmtId="166" formatCode="&quot;₩&quot;#,##0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164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wrapText="1"/>
    </xf>
    <xf numFmtId="164" fontId="1" fillId="4" borderId="9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165" fontId="0" fillId="4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center" vertical="center"/>
    </xf>
    <xf numFmtId="0" fontId="4" fillId="0" borderId="5" xfId="0" applyFont="1" applyBorder="1"/>
    <xf numFmtId="164" fontId="0" fillId="0" borderId="8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center" wrapText="1"/>
    </xf>
    <xf numFmtId="164" fontId="0" fillId="5" borderId="9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164" fontId="0" fillId="5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0" fontId="0" fillId="0" borderId="5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left"/>
    </xf>
    <xf numFmtId="166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6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0" xfId="0" applyFont="1" applyFill="1" applyAlignment="1">
      <alignment horizontal="center" vertical="center"/>
    </xf>
    <xf numFmtId="166" fontId="1" fillId="3" borderId="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5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10" fontId="0" fillId="9" borderId="5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0" fontId="0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4" fontId="0" fillId="0" borderId="5" xfId="0" applyNumberFormat="1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164" fontId="0" fillId="0" borderId="8" xfId="0" applyNumberFormat="1" applyFont="1" applyFill="1" applyBorder="1" applyAlignment="1">
      <alignment horizontal="center" wrapText="1"/>
    </xf>
    <xf numFmtId="164" fontId="0" fillId="0" borderId="9" xfId="0" applyNumberFormat="1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center"/>
    </xf>
    <xf numFmtId="10" fontId="1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4" fontId="0" fillId="9" borderId="9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164" fontId="6" fillId="9" borderId="5" xfId="0" applyNumberFormat="1" applyFont="1" applyFill="1" applyBorder="1" applyAlignment="1">
      <alignment horizontal="center" vertical="center"/>
    </xf>
    <xf numFmtId="164" fontId="0" fillId="9" borderId="5" xfId="0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64" fontId="0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8" xfId="0" applyFont="1" applyFill="1" applyBorder="1"/>
    <xf numFmtId="164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4" xfId="0" applyFont="1" applyFill="1" applyBorder="1"/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7"/>
  <sheetViews>
    <sheetView tabSelected="1" topLeftCell="A36" workbookViewId="0">
      <selection activeCell="E54" sqref="E54:G54"/>
    </sheetView>
  </sheetViews>
  <sheetFormatPr baseColWidth="10" defaultColWidth="14.5" defaultRowHeight="15" customHeight="1" x14ac:dyDescent="0.15"/>
  <cols>
    <col min="4" max="4" width="25.5" customWidth="1"/>
    <col min="5" max="5" width="14.6640625" customWidth="1"/>
    <col min="6" max="6" width="33.33203125" customWidth="1"/>
    <col min="8" max="8" width="17.6640625" customWidth="1"/>
    <col min="9" max="9" width="15.1640625" customWidth="1"/>
    <col min="10" max="11" width="15" customWidth="1"/>
  </cols>
  <sheetData>
    <row r="1" spans="1:29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15">
      <c r="A3" s="1"/>
      <c r="B3" s="1"/>
      <c r="C3" s="2"/>
      <c r="D3" s="90" t="s">
        <v>0</v>
      </c>
      <c r="E3" s="91"/>
      <c r="F3" s="91"/>
      <c r="G3" s="91"/>
      <c r="H3" s="91"/>
      <c r="I3" s="91"/>
      <c r="J3" s="91"/>
      <c r="K3" s="9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1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15">
      <c r="A5" s="1"/>
      <c r="B5" s="1"/>
      <c r="C5" s="2"/>
      <c r="D5" s="93" t="s">
        <v>9</v>
      </c>
      <c r="E5" s="93" t="s">
        <v>10</v>
      </c>
      <c r="F5" s="6" t="s">
        <v>11</v>
      </c>
      <c r="G5" s="7" t="s">
        <v>12</v>
      </c>
      <c r="H5" s="8">
        <v>1122000</v>
      </c>
      <c r="I5" s="9">
        <v>1212000</v>
      </c>
      <c r="J5" s="10">
        <f t="shared" ref="J5:J22" si="0">IFERROR(I5/H5,"-%")</f>
        <v>1.0802139037433156</v>
      </c>
      <c r="K5" s="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15">
      <c r="A6" s="1"/>
      <c r="B6" s="1"/>
      <c r="C6" s="2"/>
      <c r="D6" s="94"/>
      <c r="E6" s="94"/>
      <c r="F6" s="6" t="s">
        <v>14</v>
      </c>
      <c r="G6" s="7" t="s">
        <v>15</v>
      </c>
      <c r="H6" s="8" t="s">
        <v>16</v>
      </c>
      <c r="I6" s="8" t="s">
        <v>16</v>
      </c>
      <c r="J6" s="10" t="str">
        <f t="shared" si="0"/>
        <v>-%</v>
      </c>
      <c r="K6" s="7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15">
      <c r="A7" s="1"/>
      <c r="B7" s="1"/>
      <c r="C7" s="2"/>
      <c r="D7" s="94"/>
      <c r="E7" s="94"/>
      <c r="F7" s="6" t="s">
        <v>17</v>
      </c>
      <c r="G7" s="7" t="s">
        <v>18</v>
      </c>
      <c r="H7" s="8" t="s">
        <v>16</v>
      </c>
      <c r="I7" s="8" t="s">
        <v>16</v>
      </c>
      <c r="J7" s="10" t="str">
        <f t="shared" si="0"/>
        <v>-%</v>
      </c>
      <c r="K7" s="7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15">
      <c r="A8" s="1"/>
      <c r="B8" s="1"/>
      <c r="C8" s="2"/>
      <c r="D8" s="94"/>
      <c r="E8" s="94"/>
      <c r="F8" s="6" t="s">
        <v>19</v>
      </c>
      <c r="G8" s="7" t="s">
        <v>20</v>
      </c>
      <c r="H8" s="8" t="s">
        <v>16</v>
      </c>
      <c r="I8" s="8" t="s">
        <v>16</v>
      </c>
      <c r="J8" s="10" t="str">
        <f t="shared" si="0"/>
        <v>-%</v>
      </c>
      <c r="K8" s="7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15">
      <c r="A9" s="1"/>
      <c r="B9" s="1"/>
      <c r="C9" s="2"/>
      <c r="D9" s="94"/>
      <c r="E9" s="94"/>
      <c r="F9" s="6" t="s">
        <v>21</v>
      </c>
      <c r="G9" s="7" t="s">
        <v>22</v>
      </c>
      <c r="H9" s="8">
        <v>892750</v>
      </c>
      <c r="I9" s="9">
        <v>0</v>
      </c>
      <c r="J9" s="10">
        <f t="shared" si="0"/>
        <v>0</v>
      </c>
      <c r="K9" s="7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15">
      <c r="A10" s="1"/>
      <c r="B10" s="1"/>
      <c r="C10" s="2"/>
      <c r="D10" s="94"/>
      <c r="E10" s="94"/>
      <c r="F10" s="6" t="s">
        <v>23</v>
      </c>
      <c r="G10" s="7" t="s">
        <v>24</v>
      </c>
      <c r="H10" s="8">
        <v>6355</v>
      </c>
      <c r="I10" s="9">
        <v>0</v>
      </c>
      <c r="J10" s="10">
        <f t="shared" si="0"/>
        <v>0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15">
      <c r="A11" s="1"/>
      <c r="B11" s="1"/>
      <c r="C11" s="2"/>
      <c r="D11" s="94"/>
      <c r="E11" s="94"/>
      <c r="F11" s="6" t="s">
        <v>25</v>
      </c>
      <c r="G11" s="7" t="s">
        <v>26</v>
      </c>
      <c r="H11" s="8">
        <v>1548326</v>
      </c>
      <c r="I11" s="9">
        <v>1916913</v>
      </c>
      <c r="J11" s="10">
        <f t="shared" si="0"/>
        <v>1.2380551640933499</v>
      </c>
      <c r="K11" s="11" t="s">
        <v>27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15">
      <c r="A12" s="1"/>
      <c r="B12" s="1"/>
      <c r="C12" s="2"/>
      <c r="D12" s="94"/>
      <c r="E12" s="95"/>
      <c r="F12" s="96" t="s">
        <v>28</v>
      </c>
      <c r="G12" s="92"/>
      <c r="H12" s="12">
        <f t="shared" ref="H12:I12" si="1">SUM(H5:H11)</f>
        <v>3569431</v>
      </c>
      <c r="I12" s="13">
        <f t="shared" si="1"/>
        <v>3128913</v>
      </c>
      <c r="J12" s="14">
        <f t="shared" si="0"/>
        <v>0.87658593204351054</v>
      </c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15">
      <c r="A13" s="1"/>
      <c r="B13" s="1"/>
      <c r="C13" s="2"/>
      <c r="D13" s="94"/>
      <c r="E13" s="93" t="s">
        <v>29</v>
      </c>
      <c r="F13" s="6" t="s">
        <v>30</v>
      </c>
      <c r="G13" s="7" t="s">
        <v>31</v>
      </c>
      <c r="H13" s="8">
        <v>571610</v>
      </c>
      <c r="I13" s="8">
        <v>600000</v>
      </c>
      <c r="J13" s="10">
        <f t="shared" si="0"/>
        <v>1.0496667308129668</v>
      </c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15">
      <c r="A14" s="1"/>
      <c r="B14" s="1"/>
      <c r="C14" s="2"/>
      <c r="D14" s="94"/>
      <c r="E14" s="94"/>
      <c r="F14" s="6" t="s">
        <v>32</v>
      </c>
      <c r="G14" s="7" t="s">
        <v>33</v>
      </c>
      <c r="H14" s="8" t="s">
        <v>16</v>
      </c>
      <c r="I14" s="8">
        <v>500000</v>
      </c>
      <c r="J14" s="10" t="str">
        <f t="shared" si="0"/>
        <v>-%</v>
      </c>
      <c r="K14" s="7" t="s">
        <v>34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15">
      <c r="A15" s="1"/>
      <c r="B15" s="1"/>
      <c r="C15" s="2"/>
      <c r="D15" s="94"/>
      <c r="E15" s="94"/>
      <c r="F15" s="6" t="s">
        <v>35</v>
      </c>
      <c r="G15" s="7" t="s">
        <v>36</v>
      </c>
      <c r="H15" s="8">
        <v>600000</v>
      </c>
      <c r="I15" s="8">
        <v>600000</v>
      </c>
      <c r="J15" s="10">
        <f t="shared" si="0"/>
        <v>1</v>
      </c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15">
      <c r="A16" s="1"/>
      <c r="B16" s="1"/>
      <c r="C16" s="2"/>
      <c r="D16" s="94"/>
      <c r="E16" s="94"/>
      <c r="F16" s="6" t="s">
        <v>37</v>
      </c>
      <c r="G16" s="7" t="s">
        <v>38</v>
      </c>
      <c r="H16" s="8">
        <v>150000</v>
      </c>
      <c r="I16" s="8">
        <v>0</v>
      </c>
      <c r="J16" s="10">
        <f t="shared" ref="J16" si="2">IFERROR(I16/H16,"-%")</f>
        <v>0</v>
      </c>
      <c r="K16" s="53" t="s">
        <v>39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15">
      <c r="A17" s="1"/>
      <c r="B17" s="1"/>
      <c r="C17" s="2"/>
      <c r="D17" s="94"/>
      <c r="E17" s="94"/>
      <c r="F17" s="71" t="s">
        <v>107</v>
      </c>
      <c r="G17" s="72" t="s">
        <v>116</v>
      </c>
      <c r="H17" s="73">
        <v>0</v>
      </c>
      <c r="I17" s="73">
        <v>2000000</v>
      </c>
      <c r="J17" s="74" t="str">
        <f t="shared" si="0"/>
        <v>-%</v>
      </c>
      <c r="K17" s="75" t="s">
        <v>34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15">
      <c r="A18" s="1"/>
      <c r="B18" s="1"/>
      <c r="C18" s="2"/>
      <c r="D18" s="94"/>
      <c r="E18" s="95"/>
      <c r="F18" s="96" t="s">
        <v>28</v>
      </c>
      <c r="G18" s="92"/>
      <c r="H18" s="12">
        <f t="shared" ref="H18:I18" si="3">SUM(H13:H17)</f>
        <v>1321610</v>
      </c>
      <c r="I18" s="12">
        <f t="shared" si="3"/>
        <v>3700000</v>
      </c>
      <c r="J18" s="14">
        <f t="shared" si="0"/>
        <v>2.7996156203418558</v>
      </c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15">
      <c r="A19" s="1"/>
      <c r="B19" s="1"/>
      <c r="C19" s="2"/>
      <c r="D19" s="94"/>
      <c r="E19" s="93" t="s">
        <v>40</v>
      </c>
      <c r="F19" s="6" t="s">
        <v>41</v>
      </c>
      <c r="G19" s="7" t="s">
        <v>42</v>
      </c>
      <c r="H19" s="8">
        <v>0</v>
      </c>
      <c r="I19" s="9">
        <v>11910</v>
      </c>
      <c r="J19" s="10" t="str">
        <f t="shared" ref="J19" si="4">IFERROR(I19/H19,"-%")</f>
        <v>-%</v>
      </c>
      <c r="K19" s="11" t="s">
        <v>43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15">
      <c r="A20" s="1"/>
      <c r="B20" s="1"/>
      <c r="C20" s="2"/>
      <c r="D20" s="94"/>
      <c r="E20" s="97"/>
      <c r="F20" s="69" t="s">
        <v>118</v>
      </c>
      <c r="G20" s="86" t="s">
        <v>117</v>
      </c>
      <c r="H20" s="87" t="s">
        <v>16</v>
      </c>
      <c r="I20" s="88">
        <v>0</v>
      </c>
      <c r="J20" s="68" t="str">
        <f t="shared" si="0"/>
        <v>-%</v>
      </c>
      <c r="K20" s="89" t="s">
        <v>119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15">
      <c r="A21" s="1"/>
      <c r="B21" s="1"/>
      <c r="C21" s="2"/>
      <c r="D21" s="94"/>
      <c r="E21" s="98"/>
      <c r="F21" s="96" t="s">
        <v>28</v>
      </c>
      <c r="G21" s="92"/>
      <c r="H21" s="12">
        <f>SUM(H19:H20)</f>
        <v>0</v>
      </c>
      <c r="I21" s="12">
        <f>SUM(I19:I20)</f>
        <v>11910</v>
      </c>
      <c r="J21" s="14" t="str">
        <f t="shared" si="0"/>
        <v>-%</v>
      </c>
      <c r="K21" s="1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15">
      <c r="A22" s="1"/>
      <c r="B22" s="1"/>
      <c r="C22" s="2"/>
      <c r="D22" s="95"/>
      <c r="E22" s="104" t="s">
        <v>44</v>
      </c>
      <c r="F22" s="91"/>
      <c r="G22" s="92"/>
      <c r="H22" s="17">
        <f t="shared" ref="H22:I22" si="5">SUM(H12,H18,H21)</f>
        <v>4891041</v>
      </c>
      <c r="I22" s="18">
        <f t="shared" si="5"/>
        <v>6840823</v>
      </c>
      <c r="J22" s="19">
        <f t="shared" si="0"/>
        <v>1.3986435607470884</v>
      </c>
      <c r="K22" s="2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15">
      <c r="A23" s="1"/>
      <c r="B23" s="1"/>
      <c r="C23" s="1"/>
      <c r="D23" s="1"/>
      <c r="E23" s="1"/>
      <c r="F23" s="1"/>
      <c r="G23" s="1"/>
      <c r="H23" s="21"/>
      <c r="I23" s="2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15">
      <c r="A24" s="1"/>
      <c r="B24" s="105" t="s">
        <v>45</v>
      </c>
      <c r="C24" s="91"/>
      <c r="D24" s="91"/>
      <c r="E24" s="91"/>
      <c r="F24" s="91"/>
      <c r="G24" s="91"/>
      <c r="H24" s="91"/>
      <c r="I24" s="91"/>
      <c r="J24" s="91"/>
      <c r="K24" s="9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15">
      <c r="A25" s="1"/>
      <c r="B25" s="23" t="s">
        <v>1</v>
      </c>
      <c r="C25" s="24" t="s">
        <v>46</v>
      </c>
      <c r="D25" s="24" t="s">
        <v>47</v>
      </c>
      <c r="E25" s="24" t="s">
        <v>2</v>
      </c>
      <c r="F25" s="24" t="s">
        <v>48</v>
      </c>
      <c r="G25" s="25" t="s">
        <v>4</v>
      </c>
      <c r="H25" s="25" t="s">
        <v>5</v>
      </c>
      <c r="I25" s="25" t="s">
        <v>6</v>
      </c>
      <c r="J25" s="26" t="s">
        <v>7</v>
      </c>
      <c r="K25" s="27" t="s">
        <v>49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15">
      <c r="A26" s="1"/>
      <c r="B26" s="93" t="s">
        <v>9</v>
      </c>
      <c r="C26" s="106" t="s">
        <v>50</v>
      </c>
      <c r="D26" s="106" t="s">
        <v>51</v>
      </c>
      <c r="E26" s="8" t="s">
        <v>10</v>
      </c>
      <c r="F26" s="8" t="s">
        <v>52</v>
      </c>
      <c r="G26" s="8" t="s">
        <v>53</v>
      </c>
      <c r="H26" s="8">
        <v>114400</v>
      </c>
      <c r="I26" s="28">
        <v>100000</v>
      </c>
      <c r="J26" s="10">
        <f t="shared" ref="J26:J58" si="6">IFERROR(I26/H26,"-%")</f>
        <v>0.87412587412587417</v>
      </c>
      <c r="K26" s="2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15">
      <c r="A27" s="1"/>
      <c r="B27" s="94"/>
      <c r="C27" s="94"/>
      <c r="D27" s="95"/>
      <c r="E27" s="107" t="s">
        <v>28</v>
      </c>
      <c r="F27" s="108"/>
      <c r="G27" s="108"/>
      <c r="H27" s="12">
        <f t="shared" ref="H27:I27" si="7">SUM(H26)</f>
        <v>114400</v>
      </c>
      <c r="I27" s="30">
        <f t="shared" si="7"/>
        <v>100000</v>
      </c>
      <c r="J27" s="14">
        <f t="shared" si="6"/>
        <v>0.87412587412587417</v>
      </c>
      <c r="K27" s="3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15">
      <c r="A28" s="1"/>
      <c r="B28" s="94"/>
      <c r="C28" s="94"/>
      <c r="D28" s="106" t="s">
        <v>54</v>
      </c>
      <c r="E28" s="85" t="s">
        <v>10</v>
      </c>
      <c r="F28" s="85" t="s">
        <v>55</v>
      </c>
      <c r="G28" s="85" t="s">
        <v>56</v>
      </c>
      <c r="H28" s="85">
        <v>0</v>
      </c>
      <c r="I28" s="85">
        <v>200000</v>
      </c>
      <c r="J28" s="68" t="str">
        <f t="shared" si="6"/>
        <v>-%</v>
      </c>
      <c r="K28" s="7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15">
      <c r="A29" s="1"/>
      <c r="B29" s="94"/>
      <c r="C29" s="94"/>
      <c r="D29" s="94"/>
      <c r="E29" s="28" t="s">
        <v>10</v>
      </c>
      <c r="F29" s="28" t="s">
        <v>57</v>
      </c>
      <c r="G29" s="28" t="s">
        <v>58</v>
      </c>
      <c r="H29" s="28">
        <v>0</v>
      </c>
      <c r="I29" s="28">
        <v>50000</v>
      </c>
      <c r="J29" s="10" t="str">
        <f t="shared" si="6"/>
        <v>-%</v>
      </c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15">
      <c r="A30" s="1"/>
      <c r="B30" s="94"/>
      <c r="C30" s="94"/>
      <c r="D30" s="95"/>
      <c r="E30" s="112" t="s">
        <v>28</v>
      </c>
      <c r="F30" s="91"/>
      <c r="G30" s="92"/>
      <c r="H30" s="30">
        <f t="shared" ref="H30:I30" si="8">SUM(H28:H29)</f>
        <v>0</v>
      </c>
      <c r="I30" s="30">
        <f t="shared" si="8"/>
        <v>250000</v>
      </c>
      <c r="J30" s="14" t="str">
        <f t="shared" si="6"/>
        <v>-%</v>
      </c>
      <c r="K30" s="3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15">
      <c r="A31" s="1"/>
      <c r="B31" s="94"/>
      <c r="C31" s="94"/>
      <c r="D31" s="106" t="s">
        <v>59</v>
      </c>
      <c r="E31" s="28" t="s">
        <v>10</v>
      </c>
      <c r="F31" s="28" t="s">
        <v>59</v>
      </c>
      <c r="G31" s="28" t="s">
        <v>60</v>
      </c>
      <c r="H31" s="28">
        <v>51846</v>
      </c>
      <c r="I31" s="28">
        <v>100000</v>
      </c>
      <c r="J31" s="10">
        <f t="shared" si="6"/>
        <v>1.9287891061991282</v>
      </c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15">
      <c r="A32" s="1"/>
      <c r="B32" s="94"/>
      <c r="C32" s="94"/>
      <c r="D32" s="95"/>
      <c r="E32" s="112" t="s">
        <v>28</v>
      </c>
      <c r="F32" s="91"/>
      <c r="G32" s="92"/>
      <c r="H32" s="30">
        <f t="shared" ref="H32:I32" si="9">SUM(H31)</f>
        <v>51846</v>
      </c>
      <c r="I32" s="30">
        <f t="shared" si="9"/>
        <v>100000</v>
      </c>
      <c r="J32" s="14">
        <f t="shared" si="6"/>
        <v>1.9287891061991282</v>
      </c>
      <c r="K32" s="3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15">
      <c r="A33" s="1"/>
      <c r="B33" s="94"/>
      <c r="C33" s="94"/>
      <c r="D33" s="106" t="s">
        <v>61</v>
      </c>
      <c r="E33" s="28" t="s">
        <v>10</v>
      </c>
      <c r="F33" s="28" t="s">
        <v>62</v>
      </c>
      <c r="G33" s="28" t="s">
        <v>63</v>
      </c>
      <c r="H33" s="28">
        <v>395600</v>
      </c>
      <c r="I33" s="28">
        <v>450000</v>
      </c>
      <c r="J33" s="10">
        <f t="shared" si="6"/>
        <v>1.1375126390293226</v>
      </c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15">
      <c r="A34" s="1"/>
      <c r="B34" s="94"/>
      <c r="C34" s="94"/>
      <c r="D34" s="95"/>
      <c r="E34" s="112" t="s">
        <v>28</v>
      </c>
      <c r="F34" s="91"/>
      <c r="G34" s="92"/>
      <c r="H34" s="30">
        <f t="shared" ref="H34:I34" si="10">SUM(H33)</f>
        <v>395600</v>
      </c>
      <c r="I34" s="30">
        <f t="shared" si="10"/>
        <v>450000</v>
      </c>
      <c r="J34" s="14">
        <f t="shared" si="6"/>
        <v>1.1375126390293226</v>
      </c>
      <c r="K34" s="3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15">
      <c r="A35" s="1"/>
      <c r="B35" s="94"/>
      <c r="C35" s="94"/>
      <c r="D35" s="106" t="s">
        <v>64</v>
      </c>
      <c r="E35" s="28" t="s">
        <v>10</v>
      </c>
      <c r="F35" s="28" t="s">
        <v>65</v>
      </c>
      <c r="G35" s="28" t="s">
        <v>66</v>
      </c>
      <c r="H35" s="32">
        <v>119190</v>
      </c>
      <c r="I35" s="28">
        <v>100000</v>
      </c>
      <c r="J35" s="10">
        <f t="shared" si="6"/>
        <v>0.83899656011410351</v>
      </c>
      <c r="K35" s="11" t="s">
        <v>67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15">
      <c r="A36" s="1"/>
      <c r="B36" s="94"/>
      <c r="C36" s="94"/>
      <c r="D36" s="94"/>
      <c r="E36" s="28" t="s">
        <v>10</v>
      </c>
      <c r="F36" s="28" t="s">
        <v>68</v>
      </c>
      <c r="G36" s="28" t="s">
        <v>69</v>
      </c>
      <c r="H36" s="32">
        <v>238000</v>
      </c>
      <c r="I36" s="28">
        <v>250000</v>
      </c>
      <c r="J36" s="10">
        <f t="shared" si="6"/>
        <v>1.0504201680672269</v>
      </c>
      <c r="K36" s="11" t="s">
        <v>67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15">
      <c r="A37" s="1"/>
      <c r="B37" s="94"/>
      <c r="C37" s="94"/>
      <c r="D37" s="95"/>
      <c r="E37" s="112" t="s">
        <v>28</v>
      </c>
      <c r="F37" s="91"/>
      <c r="G37" s="92"/>
      <c r="H37" s="30">
        <f t="shared" ref="H37:I37" si="11">SUM(H35:H36)</f>
        <v>357190</v>
      </c>
      <c r="I37" s="30">
        <f t="shared" si="11"/>
        <v>350000</v>
      </c>
      <c r="J37" s="14">
        <f t="shared" si="6"/>
        <v>0.97987065707326637</v>
      </c>
      <c r="K37" s="3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15">
      <c r="A38" s="1"/>
      <c r="B38" s="94"/>
      <c r="C38" s="94"/>
      <c r="D38" s="106" t="s">
        <v>21</v>
      </c>
      <c r="E38" s="28" t="s">
        <v>10</v>
      </c>
      <c r="F38" s="28" t="s">
        <v>21</v>
      </c>
      <c r="G38" s="28" t="s">
        <v>70</v>
      </c>
      <c r="H38" s="28">
        <v>892750</v>
      </c>
      <c r="I38" s="28">
        <v>0</v>
      </c>
      <c r="J38" s="10">
        <f t="shared" si="6"/>
        <v>0</v>
      </c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15">
      <c r="A39" s="1"/>
      <c r="B39" s="94"/>
      <c r="C39" s="94"/>
      <c r="D39" s="95"/>
      <c r="E39" s="112" t="s">
        <v>28</v>
      </c>
      <c r="F39" s="91"/>
      <c r="G39" s="92"/>
      <c r="H39" s="30">
        <f t="shared" ref="H39:I39" si="12">SUM(H38)</f>
        <v>892750</v>
      </c>
      <c r="I39" s="30">
        <f t="shared" si="12"/>
        <v>0</v>
      </c>
      <c r="J39" s="14">
        <f t="shared" si="6"/>
        <v>0</v>
      </c>
      <c r="K39" s="3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15">
      <c r="A40" s="1"/>
      <c r="B40" s="94"/>
      <c r="C40" s="95"/>
      <c r="D40" s="101" t="s">
        <v>71</v>
      </c>
      <c r="E40" s="91"/>
      <c r="F40" s="91"/>
      <c r="G40" s="92"/>
      <c r="H40" s="33">
        <f>SUM(H27, H30,H32,H34,H37,H39)</f>
        <v>1811786</v>
      </c>
      <c r="I40" s="33">
        <f>SUM(I27,I30,I32,I34,I37,I39)</f>
        <v>1250000</v>
      </c>
      <c r="J40" s="34">
        <f t="shared" si="6"/>
        <v>0.68992695605330867</v>
      </c>
      <c r="K40" s="3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">
      <c r="A41" s="1"/>
      <c r="B41" s="94"/>
      <c r="C41" s="113" t="s">
        <v>72</v>
      </c>
      <c r="D41" s="121" t="s">
        <v>30</v>
      </c>
      <c r="E41" s="36" t="s">
        <v>29</v>
      </c>
      <c r="F41" s="37" t="s">
        <v>73</v>
      </c>
      <c r="G41" s="37" t="s">
        <v>74</v>
      </c>
      <c r="H41" s="28">
        <v>546370</v>
      </c>
      <c r="I41" s="38">
        <v>510000</v>
      </c>
      <c r="J41" s="10">
        <f t="shared" si="6"/>
        <v>0.93343338763109251</v>
      </c>
      <c r="K41" s="3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15">
      <c r="A42" s="1"/>
      <c r="B42" s="94"/>
      <c r="C42" s="114"/>
      <c r="D42" s="94"/>
      <c r="E42" s="40" t="s">
        <v>29</v>
      </c>
      <c r="F42" s="41" t="s">
        <v>75</v>
      </c>
      <c r="G42" s="41" t="s">
        <v>76</v>
      </c>
      <c r="H42" s="28" t="s">
        <v>16</v>
      </c>
      <c r="I42" s="38">
        <v>90000</v>
      </c>
      <c r="J42" s="10" t="str">
        <f t="shared" si="6"/>
        <v>-%</v>
      </c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15">
      <c r="A43" s="1"/>
      <c r="B43" s="94"/>
      <c r="C43" s="114"/>
      <c r="D43" s="95"/>
      <c r="E43" s="112" t="s">
        <v>28</v>
      </c>
      <c r="F43" s="91"/>
      <c r="G43" s="92"/>
      <c r="H43" s="30">
        <f t="shared" ref="H43:I43" si="13">SUM(H41:H42)</f>
        <v>546370</v>
      </c>
      <c r="I43" s="30">
        <f t="shared" si="13"/>
        <v>600000</v>
      </c>
      <c r="J43" s="14">
        <f t="shared" si="6"/>
        <v>1.0981569266248148</v>
      </c>
      <c r="K43" s="3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15">
      <c r="A44" s="1"/>
      <c r="B44" s="94"/>
      <c r="C44" s="114"/>
      <c r="D44" s="122" t="s">
        <v>77</v>
      </c>
      <c r="E44" s="36" t="s">
        <v>29</v>
      </c>
      <c r="F44" s="37" t="s">
        <v>73</v>
      </c>
      <c r="G44" s="37" t="s">
        <v>78</v>
      </c>
      <c r="H44" s="42" t="s">
        <v>16</v>
      </c>
      <c r="I44" s="42">
        <v>400000</v>
      </c>
      <c r="J44" s="10" t="str">
        <f t="shared" ref="J44:J47" si="14">IFERROR(I44/H44,"-%")</f>
        <v>-%</v>
      </c>
      <c r="K44" s="43" t="s">
        <v>34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15">
      <c r="A45" s="1"/>
      <c r="B45" s="94"/>
      <c r="C45" s="114"/>
      <c r="D45" s="94"/>
      <c r="E45" s="40" t="s">
        <v>29</v>
      </c>
      <c r="F45" s="41" t="s">
        <v>79</v>
      </c>
      <c r="G45" s="41" t="s">
        <v>80</v>
      </c>
      <c r="H45" s="42" t="s">
        <v>16</v>
      </c>
      <c r="I45" s="42">
        <v>50000</v>
      </c>
      <c r="J45" s="10" t="str">
        <f t="shared" si="14"/>
        <v>-%</v>
      </c>
      <c r="K45" s="43" t="s">
        <v>81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15">
      <c r="A46" s="1"/>
      <c r="B46" s="94"/>
      <c r="C46" s="114"/>
      <c r="D46" s="94"/>
      <c r="E46" s="40" t="s">
        <v>29</v>
      </c>
      <c r="F46" s="41" t="s">
        <v>75</v>
      </c>
      <c r="G46" s="41" t="s">
        <v>82</v>
      </c>
      <c r="H46" s="44" t="s">
        <v>16</v>
      </c>
      <c r="I46" s="42">
        <v>50000</v>
      </c>
      <c r="J46" s="10" t="str">
        <f t="shared" si="14"/>
        <v>-%</v>
      </c>
      <c r="K46" s="43" t="s">
        <v>34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15">
      <c r="A47" s="1"/>
      <c r="B47" s="94"/>
      <c r="C47" s="114"/>
      <c r="D47" s="95"/>
      <c r="E47" s="112" t="s">
        <v>28</v>
      </c>
      <c r="F47" s="91"/>
      <c r="G47" s="92"/>
      <c r="H47" s="30">
        <f t="shared" ref="H47:I47" si="15">SUM(H44:H46)</f>
        <v>0</v>
      </c>
      <c r="I47" s="30">
        <f t="shared" si="15"/>
        <v>500000</v>
      </c>
      <c r="J47" s="14" t="str">
        <f t="shared" si="14"/>
        <v>-%</v>
      </c>
      <c r="K47" s="3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15">
      <c r="A48" s="1"/>
      <c r="B48" s="94"/>
      <c r="C48" s="114"/>
      <c r="D48" s="115" t="s">
        <v>107</v>
      </c>
      <c r="E48" s="76" t="s">
        <v>29</v>
      </c>
      <c r="F48" s="77" t="s">
        <v>73</v>
      </c>
      <c r="G48" s="77" t="s">
        <v>86</v>
      </c>
      <c r="H48" s="78" t="s">
        <v>16</v>
      </c>
      <c r="I48" s="78">
        <v>1200000</v>
      </c>
      <c r="J48" s="74" t="str">
        <f t="shared" si="6"/>
        <v>-%</v>
      </c>
      <c r="K48" s="79" t="s">
        <v>34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15">
      <c r="A49" s="1"/>
      <c r="B49" s="94"/>
      <c r="C49" s="114"/>
      <c r="D49" s="116"/>
      <c r="E49" s="80" t="s">
        <v>29</v>
      </c>
      <c r="F49" s="81" t="s">
        <v>79</v>
      </c>
      <c r="G49" s="81" t="s">
        <v>108</v>
      </c>
      <c r="H49" s="78" t="s">
        <v>16</v>
      </c>
      <c r="I49" s="78">
        <v>500000</v>
      </c>
      <c r="J49" s="74" t="str">
        <f t="shared" si="6"/>
        <v>-%</v>
      </c>
      <c r="K49" s="79" t="s">
        <v>34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15">
      <c r="A50" s="1"/>
      <c r="B50" s="94"/>
      <c r="C50" s="114"/>
      <c r="D50" s="116"/>
      <c r="E50" s="80" t="s">
        <v>29</v>
      </c>
      <c r="F50" s="81" t="s">
        <v>75</v>
      </c>
      <c r="G50" s="81" t="s">
        <v>109</v>
      </c>
      <c r="H50" s="73" t="s">
        <v>16</v>
      </c>
      <c r="I50" s="78">
        <v>300000</v>
      </c>
      <c r="J50" s="74" t="str">
        <f t="shared" si="6"/>
        <v>-%</v>
      </c>
      <c r="K50" s="79" t="s">
        <v>34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15">
      <c r="A51" s="1"/>
      <c r="B51" s="94"/>
      <c r="C51" s="114"/>
      <c r="D51" s="117"/>
      <c r="E51" s="118" t="s">
        <v>28</v>
      </c>
      <c r="F51" s="119"/>
      <c r="G51" s="120"/>
      <c r="H51" s="82">
        <f t="shared" ref="H51:I51" si="16">SUM(H48:H50)</f>
        <v>0</v>
      </c>
      <c r="I51" s="82">
        <f t="shared" si="16"/>
        <v>2000000</v>
      </c>
      <c r="J51" s="83" t="str">
        <f t="shared" si="6"/>
        <v>-%</v>
      </c>
      <c r="K51" s="8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15">
      <c r="A52" s="1"/>
      <c r="B52" s="94"/>
      <c r="C52" s="114"/>
      <c r="D52" s="101" t="s">
        <v>71</v>
      </c>
      <c r="E52" s="102"/>
      <c r="F52" s="102"/>
      <c r="G52" s="103"/>
      <c r="H52" s="33">
        <f>SUM(H43, H51)</f>
        <v>546370</v>
      </c>
      <c r="I52" s="33">
        <f>SUM(I43, I51)</f>
        <v>2600000</v>
      </c>
      <c r="J52" s="34">
        <f t="shared" si="6"/>
        <v>4.758680015374197</v>
      </c>
      <c r="K52" s="3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15">
      <c r="A53" s="1"/>
      <c r="B53" s="94"/>
      <c r="C53" s="106" t="s">
        <v>83</v>
      </c>
      <c r="D53" s="106" t="s">
        <v>84</v>
      </c>
      <c r="E53" s="87" t="s">
        <v>29</v>
      </c>
      <c r="F53" s="45" t="s">
        <v>85</v>
      </c>
      <c r="G53" s="8" t="s">
        <v>89</v>
      </c>
      <c r="H53" s="8">
        <v>111940</v>
      </c>
      <c r="I53" s="8">
        <v>300000</v>
      </c>
      <c r="J53" s="10">
        <f t="shared" si="6"/>
        <v>2.6800071466857247</v>
      </c>
      <c r="K53" s="11" t="s">
        <v>87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15">
      <c r="A54" s="1"/>
      <c r="B54" s="94"/>
      <c r="C54" s="94"/>
      <c r="D54" s="95"/>
      <c r="E54" s="112" t="s">
        <v>28</v>
      </c>
      <c r="F54" s="91"/>
      <c r="G54" s="92"/>
      <c r="H54" s="12">
        <f t="shared" ref="H54:I54" si="17">SUM(H53)</f>
        <v>111940</v>
      </c>
      <c r="I54" s="12">
        <f t="shared" si="17"/>
        <v>300000</v>
      </c>
      <c r="J54" s="14">
        <f t="shared" si="6"/>
        <v>2.6800071466857247</v>
      </c>
      <c r="K54" s="4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15">
      <c r="A55" s="1"/>
      <c r="B55" s="94"/>
      <c r="C55" s="94"/>
      <c r="D55" s="106" t="s">
        <v>35</v>
      </c>
      <c r="E55" s="40" t="s">
        <v>29</v>
      </c>
      <c r="F55" s="47" t="s">
        <v>88</v>
      </c>
      <c r="G55" s="44" t="s">
        <v>95</v>
      </c>
      <c r="H55" s="44">
        <v>360000</v>
      </c>
      <c r="I55" s="44">
        <v>250000</v>
      </c>
      <c r="J55" s="10">
        <f t="shared" si="6"/>
        <v>0.69444444444444442</v>
      </c>
      <c r="K55" s="11" t="s">
        <v>90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15">
      <c r="A56" s="1"/>
      <c r="B56" s="94"/>
      <c r="C56" s="94"/>
      <c r="D56" s="94"/>
      <c r="E56" s="40" t="s">
        <v>29</v>
      </c>
      <c r="F56" s="32" t="s">
        <v>91</v>
      </c>
      <c r="G56" s="44" t="s">
        <v>97</v>
      </c>
      <c r="H56" s="44">
        <v>240000</v>
      </c>
      <c r="I56" s="44">
        <v>350000</v>
      </c>
      <c r="J56" s="10">
        <f t="shared" si="6"/>
        <v>1.4583333333333333</v>
      </c>
      <c r="K56" s="11" t="s">
        <v>90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15">
      <c r="A57" s="1"/>
      <c r="B57" s="94"/>
      <c r="C57" s="94"/>
      <c r="D57" s="95"/>
      <c r="E57" s="112" t="s">
        <v>28</v>
      </c>
      <c r="F57" s="91"/>
      <c r="G57" s="92"/>
      <c r="H57" s="12">
        <f t="shared" ref="H57:I57" si="18">SUM(H55:H56)</f>
        <v>600000</v>
      </c>
      <c r="I57" s="12">
        <f t="shared" si="18"/>
        <v>600000</v>
      </c>
      <c r="J57" s="14">
        <f t="shared" si="6"/>
        <v>1</v>
      </c>
      <c r="K57" s="4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15">
      <c r="A58" s="1"/>
      <c r="B58" s="94"/>
      <c r="C58" s="95"/>
      <c r="D58" s="101" t="s">
        <v>71</v>
      </c>
      <c r="E58" s="102"/>
      <c r="F58" s="102"/>
      <c r="G58" s="103"/>
      <c r="H58" s="33">
        <f t="shared" ref="H58:I58" si="19">SUM(H54+H57)</f>
        <v>711940</v>
      </c>
      <c r="I58" s="33">
        <f t="shared" si="19"/>
        <v>900000</v>
      </c>
      <c r="J58" s="34">
        <f t="shared" si="6"/>
        <v>1.2641514734387729</v>
      </c>
      <c r="K58" s="3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15">
      <c r="A59" s="1"/>
      <c r="B59" s="94"/>
      <c r="C59" s="99" t="s">
        <v>92</v>
      </c>
      <c r="D59" s="99" t="s">
        <v>93</v>
      </c>
      <c r="E59" s="48" t="s">
        <v>10</v>
      </c>
      <c r="F59" s="48" t="s">
        <v>94</v>
      </c>
      <c r="G59" s="48" t="s">
        <v>110</v>
      </c>
      <c r="H59" s="49">
        <v>0</v>
      </c>
      <c r="I59" s="49">
        <v>50000</v>
      </c>
      <c r="J59" s="10"/>
      <c r="K59" s="48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1:29" ht="15.75" customHeight="1" x14ac:dyDescent="0.15">
      <c r="A60" s="1"/>
      <c r="B60" s="94"/>
      <c r="C60" s="94"/>
      <c r="D60" s="94"/>
      <c r="E60" s="48" t="s">
        <v>10</v>
      </c>
      <c r="F60" s="48" t="s">
        <v>96</v>
      </c>
      <c r="G60" s="48" t="s">
        <v>111</v>
      </c>
      <c r="H60" s="49">
        <v>0</v>
      </c>
      <c r="I60" s="49">
        <v>105000</v>
      </c>
      <c r="J60" s="10"/>
      <c r="K60" s="48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1:29" ht="15.75" customHeight="1" x14ac:dyDescent="0.15">
      <c r="A61" s="1"/>
      <c r="B61" s="94"/>
      <c r="C61" s="94"/>
      <c r="D61" s="94"/>
      <c r="E61" s="48" t="s">
        <v>10</v>
      </c>
      <c r="F61" s="48" t="s">
        <v>98</v>
      </c>
      <c r="G61" s="48" t="s">
        <v>112</v>
      </c>
      <c r="H61" s="49">
        <v>99200</v>
      </c>
      <c r="I61" s="49">
        <v>100000</v>
      </c>
      <c r="J61" s="10"/>
      <c r="K61" s="51" t="s">
        <v>99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ht="15.75" customHeight="1" x14ac:dyDescent="0.15">
      <c r="A62" s="1"/>
      <c r="B62" s="94"/>
      <c r="C62" s="94"/>
      <c r="D62" s="94"/>
      <c r="E62" s="48" t="s">
        <v>29</v>
      </c>
      <c r="F62" s="48" t="s">
        <v>100</v>
      </c>
      <c r="G62" s="48" t="s">
        <v>113</v>
      </c>
      <c r="H62" s="49">
        <v>150000</v>
      </c>
      <c r="I62" s="49">
        <v>0</v>
      </c>
      <c r="J62" s="10"/>
      <c r="K62" s="16" t="s">
        <v>39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1:29" ht="15.75" customHeight="1" x14ac:dyDescent="0.15">
      <c r="A63" s="1"/>
      <c r="B63" s="94"/>
      <c r="C63" s="94"/>
      <c r="D63" s="94"/>
      <c r="E63" s="48" t="s">
        <v>29</v>
      </c>
      <c r="F63" s="48" t="s">
        <v>101</v>
      </c>
      <c r="G63" s="48" t="s">
        <v>114</v>
      </c>
      <c r="H63" s="52">
        <v>0</v>
      </c>
      <c r="I63" s="52">
        <v>0</v>
      </c>
      <c r="J63" s="10" t="str">
        <f t="shared" ref="J63:J67" si="20">IFERROR(I63/H63,"-%")</f>
        <v>-%</v>
      </c>
      <c r="K63" s="16" t="s">
        <v>39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ht="15.75" customHeight="1" x14ac:dyDescent="0.15">
      <c r="A64" s="1"/>
      <c r="B64" s="94"/>
      <c r="C64" s="94"/>
      <c r="D64" s="94"/>
      <c r="E64" s="48" t="s">
        <v>29</v>
      </c>
      <c r="F64" s="48" t="s">
        <v>75</v>
      </c>
      <c r="G64" s="48" t="s">
        <v>115</v>
      </c>
      <c r="H64" s="52">
        <v>0</v>
      </c>
      <c r="I64" s="52">
        <v>0</v>
      </c>
      <c r="J64" s="10" t="str">
        <f t="shared" si="20"/>
        <v>-%</v>
      </c>
      <c r="K64" s="53" t="s">
        <v>39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1:29" ht="15.75" customHeight="1" x14ac:dyDescent="0.15">
      <c r="A65" s="1"/>
      <c r="B65" s="94"/>
      <c r="C65" s="94"/>
      <c r="D65" s="95"/>
      <c r="E65" s="100" t="s">
        <v>28</v>
      </c>
      <c r="F65" s="91"/>
      <c r="G65" s="92"/>
      <c r="H65" s="54">
        <f t="shared" ref="H65:I65" si="21">SUM(H59:H64)</f>
        <v>249200</v>
      </c>
      <c r="I65" s="54">
        <f t="shared" si="21"/>
        <v>255000</v>
      </c>
      <c r="J65" s="14">
        <f t="shared" si="20"/>
        <v>1.0232744783306582</v>
      </c>
      <c r="K65" s="55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1:29" ht="15.75" customHeight="1" x14ac:dyDescent="0.15">
      <c r="A66" s="1"/>
      <c r="B66" s="94"/>
      <c r="C66" s="95"/>
      <c r="D66" s="101" t="s">
        <v>71</v>
      </c>
      <c r="E66" s="102"/>
      <c r="F66" s="102"/>
      <c r="G66" s="103"/>
      <c r="H66" s="33">
        <f t="shared" ref="H66:I66" si="22">SUM(H65)</f>
        <v>249200</v>
      </c>
      <c r="I66" s="33">
        <f t="shared" si="22"/>
        <v>255000</v>
      </c>
      <c r="J66" s="34">
        <f t="shared" si="20"/>
        <v>1.0232744783306582</v>
      </c>
      <c r="K66" s="35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</row>
    <row r="67" spans="1:29" ht="15.75" customHeight="1" x14ac:dyDescent="0.15">
      <c r="A67" s="1"/>
      <c r="B67" s="95"/>
      <c r="C67" s="109" t="s">
        <v>44</v>
      </c>
      <c r="D67" s="110"/>
      <c r="E67" s="110"/>
      <c r="F67" s="110"/>
      <c r="G67" s="111"/>
      <c r="H67" s="57">
        <f>SUM(H40,H52,H58,H66)</f>
        <v>3319296</v>
      </c>
      <c r="I67" s="57">
        <f>SUM(I40,I52,I58,I66)</f>
        <v>5005000</v>
      </c>
      <c r="J67" s="19">
        <f t="shared" si="20"/>
        <v>1.5078498573191423</v>
      </c>
      <c r="K67" s="58" t="s">
        <v>102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15">
      <c r="A73" s="1"/>
      <c r="B73" s="1"/>
      <c r="C73" s="1"/>
      <c r="D73" s="1"/>
      <c r="E73" s="1"/>
      <c r="F73" s="1"/>
      <c r="G73" s="7" t="s">
        <v>44</v>
      </c>
      <c r="H73" s="59" t="s">
        <v>103</v>
      </c>
      <c r="I73" s="60" t="s">
        <v>104</v>
      </c>
      <c r="J73" s="61" t="s">
        <v>105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15">
      <c r="A74" s="1"/>
      <c r="B74" s="1"/>
      <c r="C74" s="1"/>
      <c r="D74" s="1"/>
      <c r="E74" s="1"/>
      <c r="F74" s="50"/>
      <c r="G74" s="62" t="s">
        <v>0</v>
      </c>
      <c r="H74" s="8">
        <f>H22</f>
        <v>4891041</v>
      </c>
      <c r="I74" s="8">
        <f>I22</f>
        <v>6840823</v>
      </c>
      <c r="J74" s="10">
        <f t="shared" ref="J74:J76" si="23">IFERROR(I74/H74,"-%")</f>
        <v>1.3986435607470884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15">
      <c r="A75" s="1"/>
      <c r="B75" s="1"/>
      <c r="C75" s="1"/>
      <c r="D75" s="1"/>
      <c r="E75" s="1"/>
      <c r="F75" s="50"/>
      <c r="G75" s="62" t="s">
        <v>45</v>
      </c>
      <c r="H75" s="8">
        <f t="shared" ref="H75:I75" si="24">H67</f>
        <v>3319296</v>
      </c>
      <c r="I75" s="8">
        <f t="shared" si="24"/>
        <v>5005000</v>
      </c>
      <c r="J75" s="10">
        <f t="shared" si="23"/>
        <v>1.5078498573191423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15">
      <c r="A76" s="1"/>
      <c r="B76" s="1"/>
      <c r="C76" s="1"/>
      <c r="D76" s="1"/>
      <c r="E76" s="1"/>
      <c r="F76" s="50"/>
      <c r="G76" s="63" t="s">
        <v>106</v>
      </c>
      <c r="H76" s="64">
        <f t="shared" ref="H76:I76" si="25">H74-H75</f>
        <v>1571745</v>
      </c>
      <c r="I76" s="64">
        <f t="shared" si="25"/>
        <v>1835823</v>
      </c>
      <c r="J76" s="65">
        <f t="shared" si="23"/>
        <v>1.1680158040903581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15">
      <c r="A77" s="1"/>
      <c r="B77" s="1"/>
      <c r="C77" s="1"/>
      <c r="D77" s="1"/>
      <c r="E77" s="1"/>
      <c r="F77" s="50"/>
      <c r="G77" s="50"/>
      <c r="H77" s="50"/>
      <c r="I77" s="5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15">
      <c r="A81" s="1"/>
      <c r="B81" s="1"/>
      <c r="C81" s="1"/>
      <c r="D81" s="1"/>
      <c r="E81" s="1"/>
      <c r="F81" s="1"/>
      <c r="G81" s="7" t="s">
        <v>10</v>
      </c>
      <c r="H81" s="59" t="s">
        <v>103</v>
      </c>
      <c r="I81" s="60" t="s">
        <v>104</v>
      </c>
      <c r="J81" s="61" t="s">
        <v>105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15">
      <c r="A82" s="1"/>
      <c r="B82" s="1"/>
      <c r="C82" s="1"/>
      <c r="D82" s="1"/>
      <c r="E82" s="1"/>
      <c r="F82" s="1"/>
      <c r="G82" s="62" t="s">
        <v>0</v>
      </c>
      <c r="H82" s="8">
        <f>H12</f>
        <v>3569431</v>
      </c>
      <c r="I82" s="8">
        <f>I12</f>
        <v>3128913</v>
      </c>
      <c r="J82" s="66">
        <f t="shared" ref="J82:J83" si="26">IFERROR(I82/H82,"-%")</f>
        <v>0.87658593204351054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15">
      <c r="A83" s="1"/>
      <c r="B83" s="1"/>
      <c r="C83" s="1"/>
      <c r="D83" s="1"/>
      <c r="E83" s="1"/>
      <c r="F83" s="1"/>
      <c r="G83" s="62" t="s">
        <v>45</v>
      </c>
      <c r="H83" s="8">
        <f>SUMIF(E24:E67, "학생", H24:H67)</f>
        <v>1910986</v>
      </c>
      <c r="I83" s="8">
        <f>SUMIF(E24:E67, "학생", I24:I67)</f>
        <v>1505000</v>
      </c>
      <c r="J83" s="66">
        <f t="shared" si="26"/>
        <v>0.78755155715426484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15">
      <c r="A84" s="1"/>
      <c r="B84" s="1"/>
      <c r="C84" s="1"/>
      <c r="D84" s="1"/>
      <c r="E84" s="1"/>
      <c r="F84" s="1"/>
      <c r="G84" s="63" t="s">
        <v>106</v>
      </c>
      <c r="H84" s="64">
        <f t="shared" ref="H84:I84" si="27">H82-H83</f>
        <v>1658445</v>
      </c>
      <c r="I84" s="64">
        <f t="shared" si="27"/>
        <v>1623913</v>
      </c>
      <c r="J84" s="67">
        <f>IFERROR(I84/H84, "%")</f>
        <v>0.97917808549575058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15">
      <c r="A86" s="1"/>
      <c r="B86" s="1"/>
      <c r="C86" s="1"/>
      <c r="D86" s="1"/>
      <c r="E86" s="1"/>
      <c r="F86" s="1"/>
      <c r="G86" s="7" t="s">
        <v>29</v>
      </c>
      <c r="H86" s="59" t="s">
        <v>103</v>
      </c>
      <c r="I86" s="60" t="s">
        <v>104</v>
      </c>
      <c r="J86" s="61" t="s">
        <v>105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15">
      <c r="A87" s="1"/>
      <c r="B87" s="1"/>
      <c r="C87" s="1"/>
      <c r="D87" s="1"/>
      <c r="E87" s="1"/>
      <c r="F87" s="1"/>
      <c r="G87" s="62" t="s">
        <v>0</v>
      </c>
      <c r="H87" s="8">
        <f>H18</f>
        <v>1321610</v>
      </c>
      <c r="I87" s="8">
        <f>I18</f>
        <v>3700000</v>
      </c>
      <c r="J87" s="10">
        <f t="shared" ref="J87:J88" si="28">IFERROR(I87/H87,"-%")</f>
        <v>2.7996156203418558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15">
      <c r="A88" s="1"/>
      <c r="B88" s="1"/>
      <c r="C88" s="1"/>
      <c r="D88" s="1"/>
      <c r="E88" s="1"/>
      <c r="F88" s="1"/>
      <c r="G88" s="62" t="s">
        <v>45</v>
      </c>
      <c r="H88" s="8">
        <f>SUMIF(E24:E67, "본회계", H24:H67)</f>
        <v>1408310</v>
      </c>
      <c r="I88" s="8">
        <f>SUMIF(E24:E67, "본회계", I24:I67)</f>
        <v>4000000</v>
      </c>
      <c r="J88" s="10">
        <f t="shared" si="28"/>
        <v>2.8402837443460602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15">
      <c r="A89" s="1"/>
      <c r="B89" s="1"/>
      <c r="C89" s="1"/>
      <c r="D89" s="1"/>
      <c r="E89" s="1"/>
      <c r="F89" s="1"/>
      <c r="G89" s="63" t="s">
        <v>106</v>
      </c>
      <c r="H89" s="64">
        <f t="shared" ref="H89:I89" si="29">H87-H88</f>
        <v>-86700</v>
      </c>
      <c r="I89" s="64">
        <f t="shared" si="29"/>
        <v>-300000</v>
      </c>
      <c r="J89" s="65">
        <f>I89/H89</f>
        <v>3.4602076124567476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15">
      <c r="A91" s="1"/>
      <c r="B91" s="1"/>
      <c r="C91" s="1"/>
      <c r="D91" s="1"/>
      <c r="E91" s="1"/>
      <c r="F91" s="1"/>
      <c r="G91" s="7" t="s">
        <v>40</v>
      </c>
      <c r="H91" s="59" t="s">
        <v>103</v>
      </c>
      <c r="I91" s="60" t="s">
        <v>104</v>
      </c>
      <c r="J91" s="61" t="s">
        <v>105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15">
      <c r="A92" s="1"/>
      <c r="B92" s="1"/>
      <c r="C92" s="1"/>
      <c r="D92" s="1"/>
      <c r="E92" s="1"/>
      <c r="F92" s="1"/>
      <c r="G92" s="62" t="s">
        <v>0</v>
      </c>
      <c r="H92" s="8">
        <f>H21</f>
        <v>0</v>
      </c>
      <c r="I92" s="8">
        <f>I21</f>
        <v>11910</v>
      </c>
      <c r="J92" s="10" t="str">
        <f t="shared" ref="J92:J94" si="30">IFERROR(I92/H92,"-%")</f>
        <v>-%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15">
      <c r="A93" s="1"/>
      <c r="B93" s="1"/>
      <c r="C93" s="1"/>
      <c r="D93" s="1"/>
      <c r="E93" s="1"/>
      <c r="F93" s="1"/>
      <c r="G93" s="62" t="s">
        <v>45</v>
      </c>
      <c r="H93" s="8">
        <f>SUMIF(E24:E67, "자치", H24:H67)</f>
        <v>0</v>
      </c>
      <c r="I93" s="8">
        <f>SUMIF(E24:E67, "자치", I24:I67)</f>
        <v>0</v>
      </c>
      <c r="J93" s="7" t="str">
        <f t="shared" si="30"/>
        <v>-%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15">
      <c r="A94" s="1"/>
      <c r="B94" s="1"/>
      <c r="C94" s="1"/>
      <c r="D94" s="1"/>
      <c r="E94" s="1"/>
      <c r="F94" s="1"/>
      <c r="G94" s="63" t="s">
        <v>106</v>
      </c>
      <c r="H94" s="64">
        <f t="shared" ref="H94:I94" si="31">H92-H93</f>
        <v>0</v>
      </c>
      <c r="I94" s="64">
        <f t="shared" si="31"/>
        <v>11910</v>
      </c>
      <c r="J94" s="65" t="str">
        <f t="shared" si="30"/>
        <v>-%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 x14ac:dyDescent="0.15"/>
    <row r="296" spans="1:29" ht="15.75" customHeight="1" x14ac:dyDescent="0.15"/>
    <row r="297" spans="1:29" ht="15.75" customHeight="1" x14ac:dyDescent="0.15"/>
    <row r="298" spans="1:29" ht="15.75" customHeight="1" x14ac:dyDescent="0.15"/>
    <row r="299" spans="1:29" ht="15.75" customHeight="1" x14ac:dyDescent="0.15"/>
    <row r="300" spans="1:29" ht="15.75" customHeight="1" x14ac:dyDescent="0.15"/>
    <row r="301" spans="1:29" ht="15.75" customHeight="1" x14ac:dyDescent="0.15"/>
    <row r="302" spans="1:29" ht="15.75" customHeight="1" x14ac:dyDescent="0.15"/>
    <row r="303" spans="1:29" ht="15.75" customHeight="1" x14ac:dyDescent="0.15"/>
    <row r="304" spans="1:29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mergeCells count="44">
    <mergeCell ref="C26:C40"/>
    <mergeCell ref="C41:C52"/>
    <mergeCell ref="D48:D51"/>
    <mergeCell ref="E51:G51"/>
    <mergeCell ref="D52:G52"/>
    <mergeCell ref="D33:D34"/>
    <mergeCell ref="E34:G34"/>
    <mergeCell ref="D35:D37"/>
    <mergeCell ref="E37:G37"/>
    <mergeCell ref="D38:D39"/>
    <mergeCell ref="E39:G39"/>
    <mergeCell ref="D41:D43"/>
    <mergeCell ref="E43:G43"/>
    <mergeCell ref="D44:D47"/>
    <mergeCell ref="E47:G47"/>
    <mergeCell ref="C53:C58"/>
    <mergeCell ref="D53:D54"/>
    <mergeCell ref="E54:G54"/>
    <mergeCell ref="D55:D57"/>
    <mergeCell ref="E57:G57"/>
    <mergeCell ref="D58:G58"/>
    <mergeCell ref="C59:C66"/>
    <mergeCell ref="D59:D65"/>
    <mergeCell ref="E65:G65"/>
    <mergeCell ref="D66:G66"/>
    <mergeCell ref="F21:G21"/>
    <mergeCell ref="E22:G22"/>
    <mergeCell ref="B24:K24"/>
    <mergeCell ref="B26:B67"/>
    <mergeCell ref="D26:D27"/>
    <mergeCell ref="E27:G27"/>
    <mergeCell ref="D40:G40"/>
    <mergeCell ref="C67:G67"/>
    <mergeCell ref="D28:D30"/>
    <mergeCell ref="E30:G30"/>
    <mergeCell ref="D31:D32"/>
    <mergeCell ref="E32:G32"/>
    <mergeCell ref="D3:K3"/>
    <mergeCell ref="D5:D22"/>
    <mergeCell ref="E5:E12"/>
    <mergeCell ref="F12:G12"/>
    <mergeCell ref="E13:E18"/>
    <mergeCell ref="F18:G18"/>
    <mergeCell ref="E19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기층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2022-04-27T08:00:44Z</dcterms:modified>
</cp:coreProperties>
</file>