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ongUk LEE\Desktop\전학대회 안건지 지연 제출\기층회계\"/>
    </mc:Choice>
  </mc:AlternateContent>
  <xr:revisionPtr revIDLastSave="0" documentId="8_{768A3681-5C28-4FA3-ADF5-4D34A64FFF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기층 기구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5" i="1" l="1"/>
  <c r="J85" i="1" s="1"/>
  <c r="H85" i="1"/>
  <c r="I80" i="1"/>
  <c r="J80" i="1" s="1"/>
  <c r="H80" i="1"/>
  <c r="I75" i="1"/>
  <c r="H75" i="1"/>
  <c r="J75" i="1" s="1"/>
  <c r="I74" i="1"/>
  <c r="I76" i="1" s="1"/>
  <c r="H58" i="1"/>
  <c r="I57" i="1"/>
  <c r="J57" i="1" s="1"/>
  <c r="H57" i="1"/>
  <c r="J56" i="1"/>
  <c r="I55" i="1"/>
  <c r="J55" i="1" s="1"/>
  <c r="H55" i="1"/>
  <c r="J54" i="1"/>
  <c r="I53" i="1"/>
  <c r="J53" i="1" s="1"/>
  <c r="H53" i="1"/>
  <c r="J52" i="1"/>
  <c r="I51" i="1"/>
  <c r="J51" i="1" s="1"/>
  <c r="H51" i="1"/>
  <c r="J50" i="1"/>
  <c r="I49" i="1"/>
  <c r="J49" i="1" s="1"/>
  <c r="H49" i="1"/>
  <c r="J48" i="1"/>
  <c r="I47" i="1"/>
  <c r="J47" i="1" s="1"/>
  <c r="H47" i="1"/>
  <c r="J46" i="1"/>
  <c r="J45" i="1"/>
  <c r="J44" i="1"/>
  <c r="J43" i="1"/>
  <c r="J42" i="1"/>
  <c r="I42" i="1"/>
  <c r="H42" i="1"/>
  <c r="J41" i="1"/>
  <c r="J40" i="1"/>
  <c r="I40" i="1"/>
  <c r="H40" i="1"/>
  <c r="J39" i="1"/>
  <c r="H38" i="1"/>
  <c r="I37" i="1"/>
  <c r="I38" i="1" s="1"/>
  <c r="J38" i="1" s="1"/>
  <c r="H37" i="1"/>
  <c r="J36" i="1"/>
  <c r="I35" i="1"/>
  <c r="I34" i="1"/>
  <c r="H34" i="1"/>
  <c r="H35" i="1" s="1"/>
  <c r="J33" i="1"/>
  <c r="I31" i="1"/>
  <c r="J31" i="1" s="1"/>
  <c r="H31" i="1"/>
  <c r="J30" i="1"/>
  <c r="I29" i="1"/>
  <c r="J29" i="1" s="1"/>
  <c r="H29" i="1"/>
  <c r="J28" i="1"/>
  <c r="I27" i="1"/>
  <c r="J27" i="1" s="1"/>
  <c r="H27" i="1"/>
  <c r="J26" i="1"/>
  <c r="J25" i="1"/>
  <c r="I24" i="1"/>
  <c r="I32" i="1" s="1"/>
  <c r="H24" i="1"/>
  <c r="J24" i="1" s="1"/>
  <c r="J23" i="1"/>
  <c r="I18" i="1"/>
  <c r="J18" i="1" s="1"/>
  <c r="H18" i="1"/>
  <c r="H84" i="1" s="1"/>
  <c r="H86" i="1" s="1"/>
  <c r="J16" i="1"/>
  <c r="J15" i="1"/>
  <c r="I14" i="1"/>
  <c r="I79" i="1" s="1"/>
  <c r="H14" i="1"/>
  <c r="J14" i="1" s="1"/>
  <c r="J13" i="1"/>
  <c r="I12" i="1"/>
  <c r="I19" i="1" s="1"/>
  <c r="H12" i="1"/>
  <c r="H74" i="1" s="1"/>
  <c r="H76" i="1" s="1"/>
  <c r="J10" i="1"/>
  <c r="J9" i="1"/>
  <c r="J8" i="1"/>
  <c r="J7" i="1"/>
  <c r="J6" i="1"/>
  <c r="J5" i="1"/>
  <c r="J76" i="1" l="1"/>
  <c r="I66" i="1"/>
  <c r="J19" i="1"/>
  <c r="J35" i="1"/>
  <c r="I81" i="1"/>
  <c r="J79" i="1"/>
  <c r="H19" i="1"/>
  <c r="H66" i="1" s="1"/>
  <c r="H79" i="1"/>
  <c r="H81" i="1" s="1"/>
  <c r="J37" i="1"/>
  <c r="I58" i="1"/>
  <c r="J74" i="1"/>
  <c r="I84" i="1"/>
  <c r="H32" i="1"/>
  <c r="J32" i="1" s="1"/>
  <c r="J12" i="1"/>
  <c r="J34" i="1"/>
  <c r="J81" i="1" l="1"/>
  <c r="J66" i="1"/>
  <c r="J58" i="1"/>
  <c r="I59" i="1"/>
  <c r="H59" i="1"/>
  <c r="H67" i="1" s="1"/>
  <c r="I86" i="1"/>
  <c r="J84" i="1"/>
  <c r="H68" i="1"/>
  <c r="I67" i="1" l="1"/>
  <c r="J59" i="1"/>
  <c r="J67" i="1" l="1"/>
  <c r="I68" i="1"/>
  <c r="J68" i="1" s="1"/>
</calcChain>
</file>

<file path=xl/sharedStrings.xml><?xml version="1.0" encoding="utf-8"?>
<sst xmlns="http://schemas.openxmlformats.org/spreadsheetml/2006/main" count="214" uniqueCount="110">
  <si>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</si>
  <si>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</si>
  <si>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</si>
  <si>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</si>
  <si>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</si>
  <si>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</si>
  <si>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</si>
  <si>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</si>
  <si>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</si>
  <si>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 기술경영학부 학생회</t>
  </si>
  <si>
    <t>학생</t>
  </si>
  <si>
    <t>기층 예산</t>
  </si>
  <si>
    <t>AA</t>
  </si>
  <si>
    <t>필수 기입 항목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</si>
  <si>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</si>
  <si>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</si>
  <si>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</si>
  <si>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</si>
  <si>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</si>
  <si>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</si>
  <si>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</si>
  <si>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</si>
  <si>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</si>
  <si>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</si>
  <si>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</si>
  <si>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소수과 합동 체육대회 진행비 환급</t>
  </si>
  <si>
    <t>AG</t>
  </si>
  <si>
    <t>계</t>
  </si>
  <si>
    <t>본회계</t>
  </si>
  <si>
    <t>과사 및 CA 지원</t>
  </si>
  <si>
    <t>BA</t>
  </si>
  <si>
    <t>자치</t>
  </si>
  <si>
    <t>전반기 이월금</t>
  </si>
  <si>
    <t>CA</t>
  </si>
  <si>
    <t>2022년 필수 기입 항목</t>
  </si>
  <si>
    <t>MT(자치)</t>
  </si>
  <si>
    <t>CB</t>
  </si>
  <si>
    <t>소수과 합동 체육대회 참가비</t>
  </si>
  <si>
    <t>CC</t>
  </si>
  <si>
    <t>-%</t>
  </si>
  <si>
    <t>학생회비 미납자에 한하여 걷을 예정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</si>
  <si>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</si>
  <si>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</si>
  <si>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</si>
  <si>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</si>
  <si>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</si>
  <si>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</si>
  <si>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</si>
  <si>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 xml:space="preserve">
KAIST 기술경영학부 학생회</t>
  </si>
  <si>
    <t>기획국</t>
  </si>
  <si>
    <t>개강파티</t>
  </si>
  <si>
    <t>식사 지원</t>
  </si>
  <si>
    <t>A1</t>
  </si>
  <si>
    <t>사업 수혜자: 과비 납부자</t>
  </si>
  <si>
    <t>MT</t>
  </si>
  <si>
    <t>MT(학생회비)</t>
  </si>
  <si>
    <t>B1</t>
  </si>
  <si>
    <t>B2</t>
  </si>
  <si>
    <t>친목조 프로그램</t>
  </si>
  <si>
    <t>우수조 상품</t>
  </si>
  <si>
    <t>C1</t>
  </si>
  <si>
    <t>사업수혜자: 학부생 전체</t>
  </si>
  <si>
    <t>종강파티</t>
  </si>
  <si>
    <t>D1</t>
  </si>
  <si>
    <t>합계</t>
  </si>
  <si>
    <t>총무국</t>
  </si>
  <si>
    <t>소모임 지원</t>
  </si>
  <si>
    <t>소모임 지원 활동비</t>
  </si>
  <si>
    <t>E1</t>
  </si>
  <si>
    <t>사업 수혜자: 학생회비 납부자</t>
  </si>
  <si>
    <t>소통국</t>
  </si>
  <si>
    <t>학과설명회 공유 이벤트</t>
  </si>
  <si>
    <t>공유 이벤트 상품</t>
  </si>
  <si>
    <t>F1</t>
  </si>
  <si>
    <t>사업 수혜자: 카이스트 학부생 전체</t>
  </si>
  <si>
    <t>학생회장</t>
  </si>
  <si>
    <t>학과설명회</t>
  </si>
  <si>
    <t>학과설명회 준비</t>
  </si>
  <si>
    <t>G1</t>
  </si>
  <si>
    <t>사업 수혜자: 새내기 과정학부 학부생</t>
  </si>
  <si>
    <t>라운지데이</t>
  </si>
  <si>
    <t>식사 제공</t>
  </si>
  <si>
    <t>H1</t>
  </si>
  <si>
    <t>필드트립</t>
  </si>
  <si>
    <t>여행자 보험료</t>
  </si>
  <si>
    <t>I1</t>
  </si>
  <si>
    <t>다과</t>
  </si>
  <si>
    <t>I2</t>
  </si>
  <si>
    <t>버스 대여료</t>
  </si>
  <si>
    <t>I3</t>
  </si>
  <si>
    <t>세미나 강사료</t>
  </si>
  <si>
    <t>I4</t>
  </si>
  <si>
    <t>경영인의 밤</t>
  </si>
  <si>
    <t>경영인의 밤 준비</t>
  </si>
  <si>
    <t>J1</t>
  </si>
  <si>
    <t>과목 후기 이벤트</t>
  </si>
  <si>
    <t>이벤트 수상자 상품</t>
  </si>
  <si>
    <t>K1</t>
  </si>
  <si>
    <t>사업수혜자: 카이스트 학부생 전체</t>
  </si>
  <si>
    <t>과방데이</t>
  </si>
  <si>
    <t>L1</t>
  </si>
  <si>
    <t>소수과 합동 체육대회</t>
  </si>
  <si>
    <t>소수과 합동 체육대회 준비</t>
  </si>
  <si>
    <t>M1</t>
  </si>
  <si>
    <t>N1</t>
  </si>
  <si>
    <t>전체 대항목 총계</t>
  </si>
  <si>
    <t>전년도</t>
  </si>
  <si>
    <t>당해년도</t>
  </si>
  <si>
    <t>전년도 대비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</si>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</sst>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₩-412]#,##0"/>
    <numFmt numFmtId="165" formatCode="0.0%"/>
    <numFmt numFmtId="166" formatCode="&quot;₩&quot;#,##0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FF0000"/>
      <name val="Arial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5" xfId="0" applyNumberFormat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 vertical="center"/>
    </xf>
    <xf numFmtId="10" fontId="0" fillId="4" borderId="5" xfId="0" applyNumberFormat="1" applyFill="1" applyBorder="1" applyAlignment="1">
      <alignment horizontal="center"/>
    </xf>
    <xf numFmtId="10" fontId="0" fillId="8" borderId="5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Border="1"/>
    <xf numFmtId="0" fontId="2" fillId="0" borderId="7" xfId="0" applyFont="1" applyBorder="1"/>
    <xf numFmtId="164" fontId="0" fillId="0" borderId="6" xfId="0" applyNumberForma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4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37"/>
  <sheetViews>
    <sheetView tabSelected="1" workbookViewId="0"/>
  </sheetViews>
  <sheetFormatPr defaultColWidth="12.5703125" defaultRowHeight="15.75" customHeight="1" x14ac:dyDescent="0.2"/>
  <cols>
    <col min="4" max="4" width="22.28515625" customWidth="1"/>
    <col min="5" max="5" width="12.85546875" customWidth="1"/>
    <col min="6" max="6" width="29.140625" customWidth="1"/>
    <col min="8" max="8" width="15.42578125" customWidth="1"/>
    <col min="9" max="9" width="13.28515625" customWidth="1"/>
    <col min="10" max="11" width="13.140625" customWidth="1"/>
  </cols>
  <sheetData>
    <row r="1" spans="1:29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">
      <c r="A3" s="1"/>
      <c r="B3" s="1"/>
      <c r="C3" s="2"/>
      <c r="D3" s="60" t="s">
        <v>0</v>
      </c>
      <c r="E3" s="61"/>
      <c r="F3" s="61"/>
      <c r="G3" s="61"/>
      <c r="H3" s="61"/>
      <c r="I3" s="61"/>
      <c r="J3" s="61"/>
      <c r="K3" s="6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">
      <c r="A5" s="1"/>
      <c r="B5" s="1"/>
      <c r="C5" s="2"/>
      <c r="D5" s="64" t="s">
        <v>9</v>
      </c>
      <c r="E5" s="64" t="s">
        <v>10</v>
      </c>
      <c r="F5" s="6" t="s">
        <v>11</v>
      </c>
      <c r="G5" s="7" t="s">
        <v>12</v>
      </c>
      <c r="H5" s="8">
        <v>276000</v>
      </c>
      <c r="I5" s="9">
        <v>350000</v>
      </c>
      <c r="J5" s="10">
        <f t="shared" ref="J5:J10" si="0">IFERROR(I5/H5,"-%")</f>
        <v>1.2681159420289856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1"/>
      <c r="B6" s="1"/>
      <c r="C6" s="2"/>
      <c r="D6" s="66"/>
      <c r="E6" s="66"/>
      <c r="F6" s="6" t="s">
        <v>14</v>
      </c>
      <c r="G6" s="7" t="s">
        <v>15</v>
      </c>
      <c r="H6" s="8" t="s">
        <v>16</v>
      </c>
      <c r="I6" s="9">
        <v>109406</v>
      </c>
      <c r="J6" s="10" t="str">
        <f t="shared" si="0"/>
        <v>-%</v>
      </c>
      <c r="K6" s="7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">
      <c r="A7" s="1"/>
      <c r="B7" s="1"/>
      <c r="C7" s="2"/>
      <c r="D7" s="66"/>
      <c r="E7" s="66"/>
      <c r="F7" s="6" t="s">
        <v>17</v>
      </c>
      <c r="G7" s="7" t="s">
        <v>18</v>
      </c>
      <c r="H7" s="8" t="s">
        <v>16</v>
      </c>
      <c r="I7" s="9">
        <v>300000</v>
      </c>
      <c r="J7" s="10" t="str">
        <f t="shared" si="0"/>
        <v>-%</v>
      </c>
      <c r="K7" s="7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">
      <c r="A8" s="1"/>
      <c r="B8" s="1"/>
      <c r="C8" s="2"/>
      <c r="D8" s="66"/>
      <c r="E8" s="66"/>
      <c r="F8" s="6" t="s">
        <v>19</v>
      </c>
      <c r="G8" s="7" t="s">
        <v>20</v>
      </c>
      <c r="H8" s="8" t="s">
        <v>16</v>
      </c>
      <c r="I8" s="9" t="s">
        <v>16</v>
      </c>
      <c r="J8" s="10" t="str">
        <f t="shared" si="0"/>
        <v>-%</v>
      </c>
      <c r="K8" s="7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">
      <c r="A9" s="1"/>
      <c r="B9" s="1"/>
      <c r="C9" s="2"/>
      <c r="D9" s="66"/>
      <c r="E9" s="66"/>
      <c r="F9" s="6" t="s">
        <v>21</v>
      </c>
      <c r="G9" s="7" t="s">
        <v>22</v>
      </c>
      <c r="H9" s="8">
        <v>230768</v>
      </c>
      <c r="I9" s="9">
        <v>222222</v>
      </c>
      <c r="J9" s="10">
        <f t="shared" si="0"/>
        <v>0.96296713582472437</v>
      </c>
      <c r="K9" s="7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1"/>
      <c r="B10" s="1"/>
      <c r="C10" s="2"/>
      <c r="D10" s="66"/>
      <c r="E10" s="66"/>
      <c r="F10" s="6" t="s">
        <v>23</v>
      </c>
      <c r="G10" s="7" t="s">
        <v>24</v>
      </c>
      <c r="H10" s="8">
        <v>390</v>
      </c>
      <c r="I10" s="9">
        <v>360</v>
      </c>
      <c r="J10" s="10">
        <f t="shared" si="0"/>
        <v>0.92307692307692313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">
      <c r="A11" s="1"/>
      <c r="B11" s="1"/>
      <c r="C11" s="2"/>
      <c r="D11" s="66"/>
      <c r="E11" s="66"/>
      <c r="F11" s="11" t="s">
        <v>25</v>
      </c>
      <c r="G11" s="12" t="s">
        <v>26</v>
      </c>
      <c r="H11" s="8" t="s">
        <v>16</v>
      </c>
      <c r="I11" s="9">
        <v>0</v>
      </c>
      <c r="J11" s="10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">
      <c r="A12" s="1"/>
      <c r="B12" s="1"/>
      <c r="C12" s="2"/>
      <c r="D12" s="66"/>
      <c r="E12" s="65"/>
      <c r="F12" s="63" t="s">
        <v>27</v>
      </c>
      <c r="G12" s="62"/>
      <c r="H12" s="13">
        <f t="shared" ref="H12:I12" si="1">SUM(H5:H11)</f>
        <v>507158</v>
      </c>
      <c r="I12" s="14">
        <f t="shared" si="1"/>
        <v>981988</v>
      </c>
      <c r="J12" s="15">
        <f t="shared" ref="J12:J16" si="2">IFERROR(I12/H12,"-%")</f>
        <v>1.9362565512128371</v>
      </c>
      <c r="K12" s="1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">
      <c r="A13" s="1"/>
      <c r="B13" s="1"/>
      <c r="C13" s="2"/>
      <c r="D13" s="66"/>
      <c r="E13" s="64" t="s">
        <v>28</v>
      </c>
      <c r="F13" s="6" t="s">
        <v>29</v>
      </c>
      <c r="G13" s="7" t="s">
        <v>30</v>
      </c>
      <c r="H13" s="8">
        <v>0</v>
      </c>
      <c r="I13" s="8">
        <v>0</v>
      </c>
      <c r="J13" s="10" t="str">
        <f t="shared" si="2"/>
        <v>-%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">
      <c r="A14" s="1"/>
      <c r="B14" s="1"/>
      <c r="C14" s="2"/>
      <c r="D14" s="66"/>
      <c r="E14" s="65"/>
      <c r="F14" s="63" t="s">
        <v>27</v>
      </c>
      <c r="G14" s="62"/>
      <c r="H14" s="13">
        <f t="shared" ref="H14:I14" si="3">SUM(H13)</f>
        <v>0</v>
      </c>
      <c r="I14" s="13">
        <f t="shared" si="3"/>
        <v>0</v>
      </c>
      <c r="J14" s="15" t="str">
        <f t="shared" si="2"/>
        <v>-%</v>
      </c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">
      <c r="A15" s="1"/>
      <c r="B15" s="1"/>
      <c r="C15" s="2"/>
      <c r="D15" s="66"/>
      <c r="E15" s="64" t="s">
        <v>31</v>
      </c>
      <c r="F15" s="6" t="s">
        <v>32</v>
      </c>
      <c r="G15" s="7" t="s">
        <v>33</v>
      </c>
      <c r="H15" s="8">
        <v>603575</v>
      </c>
      <c r="I15" s="9">
        <v>276015</v>
      </c>
      <c r="J15" s="10">
        <f t="shared" si="2"/>
        <v>0.45730025266122687</v>
      </c>
      <c r="K15" s="6" t="s">
        <v>34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">
      <c r="A16" s="1"/>
      <c r="B16" s="1"/>
      <c r="C16" s="2"/>
      <c r="D16" s="66"/>
      <c r="E16" s="66"/>
      <c r="F16" s="6" t="s">
        <v>35</v>
      </c>
      <c r="G16" s="6" t="s">
        <v>36</v>
      </c>
      <c r="H16" s="8" t="s">
        <v>16</v>
      </c>
      <c r="I16" s="8">
        <v>500000</v>
      </c>
      <c r="J16" s="10" t="str">
        <f t="shared" si="2"/>
        <v>-%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">
      <c r="A17" s="1"/>
      <c r="B17" s="1"/>
      <c r="C17" s="2"/>
      <c r="D17" s="66"/>
      <c r="E17" s="66"/>
      <c r="F17" s="11" t="s">
        <v>37</v>
      </c>
      <c r="G17" s="11" t="s">
        <v>38</v>
      </c>
      <c r="H17" s="8" t="s">
        <v>16</v>
      </c>
      <c r="I17" s="8">
        <v>0</v>
      </c>
      <c r="J17" s="7" t="s">
        <v>39</v>
      </c>
      <c r="K17" s="6" t="s">
        <v>40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">
      <c r="A18" s="1"/>
      <c r="B18" s="1"/>
      <c r="C18" s="2"/>
      <c r="D18" s="66"/>
      <c r="E18" s="65"/>
      <c r="F18" s="63" t="s">
        <v>27</v>
      </c>
      <c r="G18" s="62"/>
      <c r="H18" s="13">
        <f>SUM(H15)</f>
        <v>603575</v>
      </c>
      <c r="I18" s="13">
        <f>SUM(I15:I17)</f>
        <v>776015</v>
      </c>
      <c r="J18" s="15">
        <f t="shared" ref="J18:J19" si="4">IFERROR(I18/H18,"-%")</f>
        <v>1.2856977177649835</v>
      </c>
      <c r="K18" s="1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">
      <c r="A19" s="1"/>
      <c r="B19" s="1"/>
      <c r="C19" s="2"/>
      <c r="D19" s="65"/>
      <c r="E19" s="76" t="s">
        <v>41</v>
      </c>
      <c r="F19" s="61"/>
      <c r="G19" s="62"/>
      <c r="H19" s="17">
        <f t="shared" ref="H19:I19" si="5">SUM(H12,H14,H18)</f>
        <v>1110733</v>
      </c>
      <c r="I19" s="18">
        <f t="shared" si="5"/>
        <v>1758003</v>
      </c>
      <c r="J19" s="19">
        <f t="shared" si="4"/>
        <v>1.5827413068667266</v>
      </c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">
      <c r="A20" s="1"/>
      <c r="B20" s="1"/>
      <c r="C20" s="1"/>
      <c r="D20" s="1"/>
      <c r="E20" s="1"/>
      <c r="F20" s="1"/>
      <c r="G20" s="1"/>
      <c r="H20" s="21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">
      <c r="A21" s="1"/>
      <c r="B21" s="77" t="s">
        <v>42</v>
      </c>
      <c r="C21" s="61"/>
      <c r="D21" s="61"/>
      <c r="E21" s="61"/>
      <c r="F21" s="61"/>
      <c r="G21" s="61"/>
      <c r="H21" s="61"/>
      <c r="I21" s="61"/>
      <c r="J21" s="61"/>
      <c r="K21" s="6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">
      <c r="A22" s="1"/>
      <c r="B22" s="23" t="s">
        <v>1</v>
      </c>
      <c r="C22" s="24" t="s">
        <v>43</v>
      </c>
      <c r="D22" s="24" t="s">
        <v>44</v>
      </c>
      <c r="E22" s="24" t="s">
        <v>2</v>
      </c>
      <c r="F22" s="24" t="s">
        <v>45</v>
      </c>
      <c r="G22" s="25" t="s">
        <v>4</v>
      </c>
      <c r="H22" s="25" t="s">
        <v>5</v>
      </c>
      <c r="I22" s="25" t="s">
        <v>46</v>
      </c>
      <c r="J22" s="26" t="s">
        <v>7</v>
      </c>
      <c r="K22" s="27" t="s">
        <v>47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">
      <c r="A23" s="1"/>
      <c r="B23" s="80" t="s">
        <v>48</v>
      </c>
      <c r="C23" s="67" t="s">
        <v>49</v>
      </c>
      <c r="D23" s="67" t="s">
        <v>50</v>
      </c>
      <c r="E23" s="28" t="s">
        <v>10</v>
      </c>
      <c r="F23" s="28" t="s">
        <v>51</v>
      </c>
      <c r="G23" s="28" t="s">
        <v>52</v>
      </c>
      <c r="H23" s="28" t="s">
        <v>16</v>
      </c>
      <c r="I23" s="28">
        <v>80000</v>
      </c>
      <c r="J23" s="10" t="str">
        <f t="shared" ref="J23:J59" si="6">IFERROR(I23/H23,"-%")</f>
        <v>-%</v>
      </c>
      <c r="K23" s="6" t="s">
        <v>53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">
      <c r="A24" s="1"/>
      <c r="B24" s="66"/>
      <c r="C24" s="66"/>
      <c r="D24" s="65"/>
      <c r="E24" s="78" t="s">
        <v>27</v>
      </c>
      <c r="F24" s="79"/>
      <c r="G24" s="79"/>
      <c r="H24" s="13">
        <f t="shared" ref="H24:I24" si="7">SUM(H23)</f>
        <v>0</v>
      </c>
      <c r="I24" s="29">
        <f t="shared" si="7"/>
        <v>80000</v>
      </c>
      <c r="J24" s="15" t="str">
        <f t="shared" si="6"/>
        <v>-%</v>
      </c>
      <c r="K24" s="3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">
      <c r="A25" s="1"/>
      <c r="B25" s="66"/>
      <c r="C25" s="66"/>
      <c r="D25" s="67" t="s">
        <v>54</v>
      </c>
      <c r="E25" s="8" t="s">
        <v>10</v>
      </c>
      <c r="F25" s="8" t="s">
        <v>55</v>
      </c>
      <c r="G25" s="8" t="s">
        <v>56</v>
      </c>
      <c r="H25" s="8" t="s">
        <v>16</v>
      </c>
      <c r="I25" s="28">
        <v>80000</v>
      </c>
      <c r="J25" s="10" t="str">
        <f t="shared" si="6"/>
        <v>-%</v>
      </c>
      <c r="K25" s="6" t="s">
        <v>53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">
      <c r="A26" s="1"/>
      <c r="B26" s="66"/>
      <c r="C26" s="66"/>
      <c r="D26" s="66"/>
      <c r="E26" s="8" t="s">
        <v>31</v>
      </c>
      <c r="F26" s="8" t="s">
        <v>35</v>
      </c>
      <c r="G26" s="8" t="s">
        <v>57</v>
      </c>
      <c r="H26" s="8" t="s">
        <v>16</v>
      </c>
      <c r="I26" s="28">
        <v>500000</v>
      </c>
      <c r="J26" s="10" t="str">
        <f t="shared" si="6"/>
        <v>-%</v>
      </c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">
      <c r="A27" s="1"/>
      <c r="B27" s="66"/>
      <c r="C27" s="66"/>
      <c r="D27" s="65"/>
      <c r="E27" s="68" t="s">
        <v>27</v>
      </c>
      <c r="F27" s="61"/>
      <c r="G27" s="62"/>
      <c r="H27" s="29">
        <f t="shared" ref="H27:I27" si="8">SUM(H25:H26)</f>
        <v>0</v>
      </c>
      <c r="I27" s="29">
        <f t="shared" si="8"/>
        <v>580000</v>
      </c>
      <c r="J27" s="15" t="str">
        <f t="shared" si="6"/>
        <v>-%</v>
      </c>
      <c r="K27" s="3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">
      <c r="A28" s="1"/>
      <c r="B28" s="66"/>
      <c r="C28" s="66"/>
      <c r="D28" s="67" t="s">
        <v>58</v>
      </c>
      <c r="E28" s="8" t="s">
        <v>31</v>
      </c>
      <c r="F28" s="8" t="s">
        <v>59</v>
      </c>
      <c r="G28" s="8" t="s">
        <v>60</v>
      </c>
      <c r="H28" s="8" t="s">
        <v>16</v>
      </c>
      <c r="I28" s="28">
        <v>50000</v>
      </c>
      <c r="J28" s="10" t="str">
        <f t="shared" si="6"/>
        <v>-%</v>
      </c>
      <c r="K28" s="31" t="s">
        <v>61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">
      <c r="A29" s="1"/>
      <c r="B29" s="66"/>
      <c r="C29" s="66"/>
      <c r="D29" s="65"/>
      <c r="E29" s="68" t="s">
        <v>27</v>
      </c>
      <c r="F29" s="61"/>
      <c r="G29" s="62"/>
      <c r="H29" s="29">
        <f t="shared" ref="H29:I29" si="9">SUM(H28)</f>
        <v>0</v>
      </c>
      <c r="I29" s="29">
        <f t="shared" si="9"/>
        <v>50000</v>
      </c>
      <c r="J29" s="15" t="str">
        <f t="shared" si="6"/>
        <v>-%</v>
      </c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">
      <c r="A30" s="1"/>
      <c r="B30" s="66"/>
      <c r="C30" s="66"/>
      <c r="D30" s="67" t="s">
        <v>62</v>
      </c>
      <c r="E30" s="32" t="s">
        <v>10</v>
      </c>
      <c r="F30" s="8" t="s">
        <v>51</v>
      </c>
      <c r="G30" s="8" t="s">
        <v>63</v>
      </c>
      <c r="H30" s="28" t="s">
        <v>16</v>
      </c>
      <c r="I30" s="28">
        <v>80000</v>
      </c>
      <c r="J30" s="10" t="str">
        <f t="shared" si="6"/>
        <v>-%</v>
      </c>
      <c r="K30" s="6" t="s">
        <v>53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">
      <c r="A31" s="1"/>
      <c r="B31" s="66"/>
      <c r="C31" s="66"/>
      <c r="D31" s="65"/>
      <c r="E31" s="68" t="s">
        <v>27</v>
      </c>
      <c r="F31" s="61"/>
      <c r="G31" s="62"/>
      <c r="H31" s="29">
        <f t="shared" ref="H31:I31" si="10">SUM(H30)</f>
        <v>0</v>
      </c>
      <c r="I31" s="29">
        <f t="shared" si="10"/>
        <v>80000</v>
      </c>
      <c r="J31" s="15" t="str">
        <f t="shared" si="6"/>
        <v>-%</v>
      </c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">
      <c r="A32" s="1"/>
      <c r="B32" s="66"/>
      <c r="C32" s="65"/>
      <c r="D32" s="74" t="s">
        <v>64</v>
      </c>
      <c r="E32" s="61"/>
      <c r="F32" s="61"/>
      <c r="G32" s="62"/>
      <c r="H32" s="33">
        <f t="shared" ref="H32:I32" si="11">SUM(H24, H31,H27,H29)</f>
        <v>0</v>
      </c>
      <c r="I32" s="33">
        <f t="shared" si="11"/>
        <v>790000</v>
      </c>
      <c r="J32" s="34" t="str">
        <f t="shared" si="6"/>
        <v>-%</v>
      </c>
      <c r="K32" s="3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">
      <c r="A33" s="1"/>
      <c r="B33" s="66"/>
      <c r="C33" s="69" t="s">
        <v>65</v>
      </c>
      <c r="D33" s="71" t="s">
        <v>66</v>
      </c>
      <c r="E33" s="9" t="s">
        <v>10</v>
      </c>
      <c r="F33" s="36" t="s">
        <v>67</v>
      </c>
      <c r="G33" s="36" t="s">
        <v>68</v>
      </c>
      <c r="H33" s="28" t="s">
        <v>16</v>
      </c>
      <c r="I33" s="28">
        <v>120000</v>
      </c>
      <c r="J33" s="10" t="str">
        <f t="shared" si="6"/>
        <v>-%</v>
      </c>
      <c r="K33" s="6" t="s">
        <v>69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">
      <c r="A34" s="1"/>
      <c r="B34" s="66"/>
      <c r="C34" s="70"/>
      <c r="D34" s="65"/>
      <c r="E34" s="68" t="s">
        <v>27</v>
      </c>
      <c r="F34" s="61"/>
      <c r="G34" s="62"/>
      <c r="H34" s="29">
        <f t="shared" ref="H34:I34" si="12">SUM(H33)</f>
        <v>0</v>
      </c>
      <c r="I34" s="29">
        <f t="shared" si="12"/>
        <v>120000</v>
      </c>
      <c r="J34" s="15" t="str">
        <f t="shared" si="6"/>
        <v>-%</v>
      </c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1"/>
      <c r="B35" s="66"/>
      <c r="C35" s="70"/>
      <c r="D35" s="74" t="s">
        <v>64</v>
      </c>
      <c r="E35" s="61"/>
      <c r="F35" s="61"/>
      <c r="G35" s="62"/>
      <c r="H35" s="33">
        <f t="shared" ref="H35:I35" si="13">SUM(H34)</f>
        <v>0</v>
      </c>
      <c r="I35" s="33">
        <f t="shared" si="13"/>
        <v>120000</v>
      </c>
      <c r="J35" s="34" t="str">
        <f t="shared" si="6"/>
        <v>-%</v>
      </c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1"/>
      <c r="B36" s="66"/>
      <c r="C36" s="67" t="s">
        <v>70</v>
      </c>
      <c r="D36" s="67" t="s">
        <v>71</v>
      </c>
      <c r="E36" s="8" t="s">
        <v>28</v>
      </c>
      <c r="F36" s="8" t="s">
        <v>72</v>
      </c>
      <c r="G36" s="8" t="s">
        <v>73</v>
      </c>
      <c r="H36" s="8">
        <v>0</v>
      </c>
      <c r="I36" s="8">
        <v>0</v>
      </c>
      <c r="J36" s="10" t="str">
        <f t="shared" si="6"/>
        <v>-%</v>
      </c>
      <c r="K36" s="37" t="s">
        <v>74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">
      <c r="A37" s="1"/>
      <c r="B37" s="66"/>
      <c r="C37" s="66"/>
      <c r="D37" s="65"/>
      <c r="E37" s="68" t="s">
        <v>27</v>
      </c>
      <c r="F37" s="61"/>
      <c r="G37" s="62"/>
      <c r="H37" s="13">
        <f t="shared" ref="H37:I37" si="14">SUM(H36)</f>
        <v>0</v>
      </c>
      <c r="I37" s="13">
        <f t="shared" si="14"/>
        <v>0</v>
      </c>
      <c r="J37" s="15" t="str">
        <f t="shared" si="6"/>
        <v>-%</v>
      </c>
      <c r="K37" s="3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x14ac:dyDescent="0.2">
      <c r="A38" s="1"/>
      <c r="B38" s="66"/>
      <c r="C38" s="65"/>
      <c r="D38" s="74" t="s">
        <v>64</v>
      </c>
      <c r="E38" s="61"/>
      <c r="F38" s="61"/>
      <c r="G38" s="62"/>
      <c r="H38" s="33">
        <f t="shared" ref="H38:I38" si="15">SUM(H37)</f>
        <v>0</v>
      </c>
      <c r="I38" s="33">
        <f t="shared" si="15"/>
        <v>0</v>
      </c>
      <c r="J38" s="34" t="str">
        <f t="shared" si="6"/>
        <v>-%</v>
      </c>
      <c r="K38" s="3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51" x14ac:dyDescent="0.2">
      <c r="A39" s="1"/>
      <c r="B39" s="66"/>
      <c r="C39" s="81" t="s">
        <v>75</v>
      </c>
      <c r="D39" s="72" t="s">
        <v>76</v>
      </c>
      <c r="E39" s="7" t="s">
        <v>28</v>
      </c>
      <c r="F39" s="7" t="s">
        <v>77</v>
      </c>
      <c r="G39" s="7" t="s">
        <v>78</v>
      </c>
      <c r="H39" s="39">
        <v>0</v>
      </c>
      <c r="I39" s="39">
        <v>0</v>
      </c>
      <c r="J39" s="10" t="str">
        <f t="shared" si="6"/>
        <v>-%</v>
      </c>
      <c r="K39" s="40" t="s">
        <v>79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</row>
    <row r="40" spans="1:29" ht="12.75" x14ac:dyDescent="0.2">
      <c r="A40" s="1"/>
      <c r="B40" s="66"/>
      <c r="C40" s="66"/>
      <c r="D40" s="65"/>
      <c r="E40" s="68" t="s">
        <v>27</v>
      </c>
      <c r="F40" s="61"/>
      <c r="G40" s="62"/>
      <c r="H40" s="29">
        <f t="shared" ref="H40:I40" si="16">SUM(H39)</f>
        <v>0</v>
      </c>
      <c r="I40" s="29">
        <f t="shared" si="16"/>
        <v>0</v>
      </c>
      <c r="J40" s="15" t="str">
        <f t="shared" si="6"/>
        <v>-%</v>
      </c>
      <c r="K40" s="30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ht="25.5" x14ac:dyDescent="0.2">
      <c r="A41" s="1"/>
      <c r="B41" s="66"/>
      <c r="C41" s="66"/>
      <c r="D41" s="72" t="s">
        <v>80</v>
      </c>
      <c r="E41" s="42" t="s">
        <v>28</v>
      </c>
      <c r="F41" s="42" t="s">
        <v>81</v>
      </c>
      <c r="G41" s="43" t="s">
        <v>82</v>
      </c>
      <c r="H41" s="44" t="s">
        <v>16</v>
      </c>
      <c r="I41" s="44">
        <v>0</v>
      </c>
      <c r="J41" s="10" t="str">
        <f t="shared" si="6"/>
        <v>-%</v>
      </c>
      <c r="K41" s="31" t="s">
        <v>61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ht="12.75" x14ac:dyDescent="0.2">
      <c r="A42" s="1"/>
      <c r="B42" s="66"/>
      <c r="C42" s="66"/>
      <c r="D42" s="65"/>
      <c r="E42" s="68" t="s">
        <v>27</v>
      </c>
      <c r="F42" s="61"/>
      <c r="G42" s="62"/>
      <c r="H42" s="29">
        <f t="shared" ref="H42:I42" si="17">SUM(H41)</f>
        <v>0</v>
      </c>
      <c r="I42" s="29">
        <f t="shared" si="17"/>
        <v>0</v>
      </c>
      <c r="J42" s="15" t="str">
        <f t="shared" si="6"/>
        <v>-%</v>
      </c>
      <c r="K42" s="3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1:29" ht="12.75" x14ac:dyDescent="0.2">
      <c r="A43" s="1"/>
      <c r="B43" s="66"/>
      <c r="C43" s="66"/>
      <c r="D43" s="72" t="s">
        <v>83</v>
      </c>
      <c r="E43" s="42" t="s">
        <v>28</v>
      </c>
      <c r="F43" s="42" t="s">
        <v>84</v>
      </c>
      <c r="G43" s="42" t="s">
        <v>85</v>
      </c>
      <c r="H43" s="44" t="s">
        <v>16</v>
      </c>
      <c r="I43" s="44">
        <v>0</v>
      </c>
      <c r="J43" s="10" t="str">
        <f t="shared" si="6"/>
        <v>-%</v>
      </c>
      <c r="K43" s="73" t="s">
        <v>61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12.75" x14ac:dyDescent="0.2">
      <c r="A44" s="1"/>
      <c r="B44" s="66"/>
      <c r="C44" s="66"/>
      <c r="D44" s="66"/>
      <c r="E44" s="42" t="s">
        <v>28</v>
      </c>
      <c r="F44" s="42" t="s">
        <v>86</v>
      </c>
      <c r="G44" s="42" t="s">
        <v>87</v>
      </c>
      <c r="H44" s="44" t="s">
        <v>16</v>
      </c>
      <c r="I44" s="44">
        <v>0</v>
      </c>
      <c r="J44" s="10" t="str">
        <f t="shared" si="6"/>
        <v>-%</v>
      </c>
      <c r="K44" s="66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2.75" x14ac:dyDescent="0.2">
      <c r="A45" s="1"/>
      <c r="B45" s="66"/>
      <c r="C45" s="66"/>
      <c r="D45" s="66"/>
      <c r="E45" s="42" t="s">
        <v>28</v>
      </c>
      <c r="F45" s="42" t="s">
        <v>88</v>
      </c>
      <c r="G45" s="42" t="s">
        <v>89</v>
      </c>
      <c r="H45" s="44" t="s">
        <v>16</v>
      </c>
      <c r="I45" s="44">
        <v>0</v>
      </c>
      <c r="J45" s="10" t="str">
        <f t="shared" si="6"/>
        <v>-%</v>
      </c>
      <c r="K45" s="66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2.75" x14ac:dyDescent="0.2">
      <c r="A46" s="1"/>
      <c r="B46" s="66"/>
      <c r="C46" s="66"/>
      <c r="D46" s="66"/>
      <c r="E46" s="42" t="s">
        <v>28</v>
      </c>
      <c r="F46" s="42" t="s">
        <v>90</v>
      </c>
      <c r="G46" s="42" t="s">
        <v>91</v>
      </c>
      <c r="H46" s="44" t="s">
        <v>16</v>
      </c>
      <c r="I46" s="44">
        <v>0</v>
      </c>
      <c r="J46" s="10" t="str">
        <f t="shared" si="6"/>
        <v>-%</v>
      </c>
      <c r="K46" s="65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ht="12.75" x14ac:dyDescent="0.2">
      <c r="A47" s="1"/>
      <c r="B47" s="66"/>
      <c r="C47" s="66"/>
      <c r="D47" s="65"/>
      <c r="E47" s="68" t="s">
        <v>27</v>
      </c>
      <c r="F47" s="61"/>
      <c r="G47" s="62"/>
      <c r="H47" s="29">
        <f t="shared" ref="H47:I47" si="18">SUM(H43:H46)</f>
        <v>0</v>
      </c>
      <c r="I47" s="29">
        <f t="shared" si="18"/>
        <v>0</v>
      </c>
      <c r="J47" s="15" t="str">
        <f t="shared" si="6"/>
        <v>-%</v>
      </c>
      <c r="K47" s="30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1:29" ht="25.5" x14ac:dyDescent="0.2">
      <c r="A48" s="1"/>
      <c r="B48" s="66"/>
      <c r="C48" s="66"/>
      <c r="D48" s="72" t="s">
        <v>92</v>
      </c>
      <c r="E48" s="7" t="s">
        <v>28</v>
      </c>
      <c r="F48" s="7" t="s">
        <v>93</v>
      </c>
      <c r="G48" s="1" t="s">
        <v>94</v>
      </c>
      <c r="H48" s="39" t="s">
        <v>16</v>
      </c>
      <c r="I48" s="39">
        <v>0</v>
      </c>
      <c r="J48" s="10" t="str">
        <f t="shared" si="6"/>
        <v>-%</v>
      </c>
      <c r="K48" s="31" t="s">
        <v>61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1:29" ht="12.75" x14ac:dyDescent="0.2">
      <c r="A49" s="1"/>
      <c r="B49" s="66"/>
      <c r="C49" s="66"/>
      <c r="D49" s="65"/>
      <c r="E49" s="68" t="s">
        <v>27</v>
      </c>
      <c r="F49" s="61"/>
      <c r="G49" s="62"/>
      <c r="H49" s="29">
        <f t="shared" ref="H49:I49" si="19">SUM(H48)</f>
        <v>0</v>
      </c>
      <c r="I49" s="29">
        <f t="shared" si="19"/>
        <v>0</v>
      </c>
      <c r="J49" s="15" t="str">
        <f t="shared" si="6"/>
        <v>-%</v>
      </c>
      <c r="K49" s="30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29" ht="38.25" x14ac:dyDescent="0.2">
      <c r="A50" s="1"/>
      <c r="B50" s="66"/>
      <c r="C50" s="66"/>
      <c r="D50" s="72" t="s">
        <v>95</v>
      </c>
      <c r="E50" s="7" t="s">
        <v>31</v>
      </c>
      <c r="F50" s="7" t="s">
        <v>96</v>
      </c>
      <c r="G50" s="1" t="s">
        <v>97</v>
      </c>
      <c r="H50" s="39" t="s">
        <v>16</v>
      </c>
      <c r="I50" s="39">
        <v>20000</v>
      </c>
      <c r="J50" s="10" t="str">
        <f t="shared" si="6"/>
        <v>-%</v>
      </c>
      <c r="K50" s="37" t="s">
        <v>98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ht="12.75" x14ac:dyDescent="0.2">
      <c r="A51" s="1"/>
      <c r="B51" s="66"/>
      <c r="C51" s="66"/>
      <c r="D51" s="65"/>
      <c r="E51" s="68" t="s">
        <v>27</v>
      </c>
      <c r="F51" s="61"/>
      <c r="G51" s="62"/>
      <c r="H51" s="29">
        <f t="shared" ref="H51:I51" si="20">SUM(H50)</f>
        <v>0</v>
      </c>
      <c r="I51" s="29">
        <f t="shared" si="20"/>
        <v>20000</v>
      </c>
      <c r="J51" s="15" t="str">
        <f t="shared" si="6"/>
        <v>-%</v>
      </c>
      <c r="K51" s="30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ht="25.5" x14ac:dyDescent="0.2">
      <c r="A52" s="1"/>
      <c r="B52" s="66"/>
      <c r="C52" s="66"/>
      <c r="D52" s="72" t="s">
        <v>99</v>
      </c>
      <c r="E52" s="42" t="s">
        <v>28</v>
      </c>
      <c r="F52" s="42" t="s">
        <v>81</v>
      </c>
      <c r="G52" s="41" t="s">
        <v>100</v>
      </c>
      <c r="H52" s="44" t="s">
        <v>16</v>
      </c>
      <c r="I52" s="44">
        <v>0</v>
      </c>
      <c r="J52" s="10" t="str">
        <f t="shared" si="6"/>
        <v>-%</v>
      </c>
      <c r="K52" s="31" t="s">
        <v>61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29" ht="12.75" x14ac:dyDescent="0.2">
      <c r="A53" s="1"/>
      <c r="B53" s="66"/>
      <c r="C53" s="66"/>
      <c r="D53" s="65"/>
      <c r="E53" s="68" t="s">
        <v>27</v>
      </c>
      <c r="F53" s="61"/>
      <c r="G53" s="62"/>
      <c r="H53" s="29">
        <f t="shared" ref="H53:I53" si="21">SUM(H52)</f>
        <v>0</v>
      </c>
      <c r="I53" s="29">
        <f t="shared" si="21"/>
        <v>0</v>
      </c>
      <c r="J53" s="15" t="str">
        <f t="shared" si="6"/>
        <v>-%</v>
      </c>
      <c r="K53" s="30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29" ht="38.25" x14ac:dyDescent="0.2">
      <c r="A54" s="1"/>
      <c r="B54" s="66"/>
      <c r="C54" s="66"/>
      <c r="D54" s="72" t="s">
        <v>101</v>
      </c>
      <c r="E54" s="7" t="s">
        <v>10</v>
      </c>
      <c r="F54" s="7" t="s">
        <v>102</v>
      </c>
      <c r="G54" s="7" t="s">
        <v>103</v>
      </c>
      <c r="H54" s="39" t="s">
        <v>16</v>
      </c>
      <c r="I54" s="39">
        <v>200000</v>
      </c>
      <c r="J54" s="10" t="str">
        <f t="shared" si="6"/>
        <v>-%</v>
      </c>
      <c r="K54" s="6" t="s">
        <v>69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ht="12.75" x14ac:dyDescent="0.2">
      <c r="A55" s="1"/>
      <c r="B55" s="66"/>
      <c r="C55" s="66"/>
      <c r="D55" s="65"/>
      <c r="E55" s="82" t="s">
        <v>27</v>
      </c>
      <c r="F55" s="61"/>
      <c r="G55" s="62"/>
      <c r="H55" s="45">
        <f t="shared" ref="H55:I55" si="22">SUM(H54)</f>
        <v>0</v>
      </c>
      <c r="I55" s="45">
        <f t="shared" si="22"/>
        <v>200000</v>
      </c>
      <c r="J55" s="15" t="str">
        <f t="shared" si="6"/>
        <v>-%</v>
      </c>
      <c r="K55" s="46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ht="12.75" x14ac:dyDescent="0.2">
      <c r="A56" s="1"/>
      <c r="B56" s="66"/>
      <c r="C56" s="66"/>
      <c r="D56" s="67" t="s">
        <v>21</v>
      </c>
      <c r="E56" s="8" t="s">
        <v>10</v>
      </c>
      <c r="F56" s="8" t="s">
        <v>21</v>
      </c>
      <c r="G56" s="8" t="s">
        <v>104</v>
      </c>
      <c r="H56" s="28">
        <v>230768</v>
      </c>
      <c r="I56" s="28">
        <v>222222</v>
      </c>
      <c r="J56" s="10">
        <f t="shared" si="6"/>
        <v>0.96296713582472437</v>
      </c>
      <c r="K56" s="47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</row>
    <row r="57" spans="1:29" ht="12.75" x14ac:dyDescent="0.2">
      <c r="A57" s="1"/>
      <c r="B57" s="66"/>
      <c r="C57" s="66"/>
      <c r="D57" s="65"/>
      <c r="E57" s="82" t="s">
        <v>27</v>
      </c>
      <c r="F57" s="61"/>
      <c r="G57" s="62"/>
      <c r="H57" s="45">
        <f t="shared" ref="H57:I57" si="23">SUM(H56)</f>
        <v>230768</v>
      </c>
      <c r="I57" s="45">
        <f t="shared" si="23"/>
        <v>222222</v>
      </c>
      <c r="J57" s="15">
        <f t="shared" si="6"/>
        <v>0.96296713582472437</v>
      </c>
      <c r="K57" s="46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</row>
    <row r="58" spans="1:29" ht="12.75" x14ac:dyDescent="0.2">
      <c r="A58" s="1"/>
      <c r="B58" s="66"/>
      <c r="C58" s="65"/>
      <c r="D58" s="74" t="s">
        <v>64</v>
      </c>
      <c r="E58" s="61"/>
      <c r="F58" s="61"/>
      <c r="G58" s="62"/>
      <c r="H58" s="33">
        <f t="shared" ref="H58:I58" si="24">SUM(H55,H53,H51,H49,H47,H42,H40,H57)</f>
        <v>230768</v>
      </c>
      <c r="I58" s="33">
        <f t="shared" si="24"/>
        <v>442222</v>
      </c>
      <c r="J58" s="34">
        <f t="shared" si="6"/>
        <v>1.9163055536296194</v>
      </c>
      <c r="K58" s="35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</row>
    <row r="59" spans="1:29" ht="12.75" x14ac:dyDescent="0.2">
      <c r="A59" s="1"/>
      <c r="B59" s="65"/>
      <c r="C59" s="75" t="s">
        <v>41</v>
      </c>
      <c r="D59" s="61"/>
      <c r="E59" s="61"/>
      <c r="F59" s="61"/>
      <c r="G59" s="62"/>
      <c r="H59" s="49">
        <f t="shared" ref="H59:I59" si="25">SUM(H58,H38,H35,H32)</f>
        <v>230768</v>
      </c>
      <c r="I59" s="49">
        <f t="shared" si="25"/>
        <v>1352222</v>
      </c>
      <c r="J59" s="19">
        <f t="shared" si="6"/>
        <v>5.8596599181862299</v>
      </c>
      <c r="K59" s="50" t="s">
        <v>105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x14ac:dyDescent="0.2">
      <c r="A65" s="1"/>
      <c r="B65" s="1"/>
      <c r="C65" s="1"/>
      <c r="D65" s="1"/>
      <c r="E65" s="1"/>
      <c r="F65" s="1"/>
      <c r="G65" s="7" t="s">
        <v>41</v>
      </c>
      <c r="H65" s="51" t="s">
        <v>106</v>
      </c>
      <c r="I65" s="52" t="s">
        <v>107</v>
      </c>
      <c r="J65" s="53" t="s">
        <v>108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x14ac:dyDescent="0.2">
      <c r="A66" s="1"/>
      <c r="B66" s="1"/>
      <c r="C66" s="1"/>
      <c r="D66" s="1"/>
      <c r="E66" s="1"/>
      <c r="F66" s="41"/>
      <c r="G66" s="54" t="s">
        <v>0</v>
      </c>
      <c r="H66" s="8">
        <f t="shared" ref="H66:I66" si="26">H19</f>
        <v>1110733</v>
      </c>
      <c r="I66" s="8">
        <f t="shared" si="26"/>
        <v>1758003</v>
      </c>
      <c r="J66" s="10">
        <f t="shared" ref="J66:J68" si="27">IFERROR(I66/H66,"-%")</f>
        <v>1.5827413068667266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x14ac:dyDescent="0.2">
      <c r="A67" s="1"/>
      <c r="B67" s="1"/>
      <c r="C67" s="1"/>
      <c r="D67" s="1"/>
      <c r="E67" s="1"/>
      <c r="F67" s="41"/>
      <c r="G67" s="54" t="s">
        <v>42</v>
      </c>
      <c r="H67" s="8">
        <f t="shared" ref="H67:I67" si="28">H59</f>
        <v>230768</v>
      </c>
      <c r="I67" s="8">
        <f t="shared" si="28"/>
        <v>1352222</v>
      </c>
      <c r="J67" s="10">
        <f t="shared" si="27"/>
        <v>5.8596599181862299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x14ac:dyDescent="0.2">
      <c r="A68" s="1"/>
      <c r="B68" s="1"/>
      <c r="C68" s="1"/>
      <c r="D68" s="1"/>
      <c r="E68" s="1"/>
      <c r="F68" s="41"/>
      <c r="G68" s="55" t="s">
        <v>109</v>
      </c>
      <c r="H68" s="56">
        <f t="shared" ref="H68:I68" si="29">H66-H67</f>
        <v>879965</v>
      </c>
      <c r="I68" s="56">
        <f t="shared" si="29"/>
        <v>405781</v>
      </c>
      <c r="J68" s="57">
        <f t="shared" si="27"/>
        <v>0.46113311324882239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x14ac:dyDescent="0.2">
      <c r="A69" s="1"/>
      <c r="B69" s="1"/>
      <c r="C69" s="1"/>
      <c r="D69" s="1"/>
      <c r="E69" s="1"/>
      <c r="F69" s="41"/>
      <c r="G69" s="41"/>
      <c r="H69" s="41"/>
      <c r="I69" s="4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x14ac:dyDescent="0.2">
      <c r="A73" s="1"/>
      <c r="B73" s="1"/>
      <c r="C73" s="1"/>
      <c r="D73" s="1"/>
      <c r="E73" s="1"/>
      <c r="F73" s="1"/>
      <c r="G73" s="7" t="s">
        <v>10</v>
      </c>
      <c r="H73" s="51" t="s">
        <v>106</v>
      </c>
      <c r="I73" s="52" t="s">
        <v>107</v>
      </c>
      <c r="J73" s="53" t="s">
        <v>108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x14ac:dyDescent="0.2">
      <c r="A74" s="1"/>
      <c r="B74" s="1"/>
      <c r="C74" s="1"/>
      <c r="D74" s="1"/>
      <c r="E74" s="1"/>
      <c r="F74" s="1"/>
      <c r="G74" s="54" t="s">
        <v>0</v>
      </c>
      <c r="H74" s="8">
        <f t="shared" ref="H74:I74" si="30">H12</f>
        <v>507158</v>
      </c>
      <c r="I74" s="8">
        <f t="shared" si="30"/>
        <v>981988</v>
      </c>
      <c r="J74" s="58">
        <f t="shared" ref="J74:J75" si="31">IFERROR(I74/H74,"-%")</f>
        <v>1.9362565512128371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x14ac:dyDescent="0.2">
      <c r="A75" s="1"/>
      <c r="B75" s="1"/>
      <c r="C75" s="1"/>
      <c r="D75" s="1"/>
      <c r="E75" s="1"/>
      <c r="F75" s="1"/>
      <c r="G75" s="54" t="s">
        <v>42</v>
      </c>
      <c r="H75" s="8">
        <f>SUMIF(E21:E59, "학생", H21:H59)</f>
        <v>230768</v>
      </c>
      <c r="I75" s="8">
        <f>SUMIF(E21:E59, "학생", I21:I59)</f>
        <v>782222</v>
      </c>
      <c r="J75" s="58">
        <f t="shared" si="31"/>
        <v>3.3896467447826391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x14ac:dyDescent="0.2">
      <c r="A76" s="1"/>
      <c r="B76" s="1"/>
      <c r="C76" s="1"/>
      <c r="D76" s="1"/>
      <c r="E76" s="1"/>
      <c r="F76" s="1"/>
      <c r="G76" s="55" t="s">
        <v>109</v>
      </c>
      <c r="H76" s="56">
        <f t="shared" ref="H76:I76" si="32">H74-H75</f>
        <v>276390</v>
      </c>
      <c r="I76" s="56">
        <f t="shared" si="32"/>
        <v>199766</v>
      </c>
      <c r="J76" s="59">
        <f>IFERROR(I76/H76, "%")</f>
        <v>0.72276855168421439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x14ac:dyDescent="0.2">
      <c r="A78" s="1"/>
      <c r="B78" s="1"/>
      <c r="C78" s="1"/>
      <c r="D78" s="1"/>
      <c r="E78" s="1"/>
      <c r="F78" s="1"/>
      <c r="G78" s="7" t="s">
        <v>28</v>
      </c>
      <c r="H78" s="51" t="s">
        <v>106</v>
      </c>
      <c r="I78" s="52" t="s">
        <v>107</v>
      </c>
      <c r="J78" s="53" t="s">
        <v>108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x14ac:dyDescent="0.2">
      <c r="A79" s="1"/>
      <c r="B79" s="1"/>
      <c r="C79" s="1"/>
      <c r="D79" s="1"/>
      <c r="E79" s="1"/>
      <c r="F79" s="1"/>
      <c r="G79" s="54" t="s">
        <v>0</v>
      </c>
      <c r="H79" s="8">
        <f t="shared" ref="H79:I79" si="33">H14</f>
        <v>0</v>
      </c>
      <c r="I79" s="8">
        <f t="shared" si="33"/>
        <v>0</v>
      </c>
      <c r="J79" s="10" t="str">
        <f t="shared" ref="J79:J81" si="34">IFERROR(I79/H79,"-%")</f>
        <v>-%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x14ac:dyDescent="0.2">
      <c r="A80" s="1"/>
      <c r="B80" s="1"/>
      <c r="C80" s="1"/>
      <c r="D80" s="1"/>
      <c r="E80" s="1"/>
      <c r="F80" s="1"/>
      <c r="G80" s="54" t="s">
        <v>42</v>
      </c>
      <c r="H80" s="8">
        <f>SUMIF(E21:E59, "본회계", H21:H59)</f>
        <v>0</v>
      </c>
      <c r="I80" s="8">
        <f>SUMIF(E21:E59, "본회계", I21:I59)</f>
        <v>0</v>
      </c>
      <c r="J80" s="10" t="str">
        <f t="shared" si="34"/>
        <v>-%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x14ac:dyDescent="0.2">
      <c r="A81" s="1"/>
      <c r="B81" s="1"/>
      <c r="C81" s="1"/>
      <c r="D81" s="1"/>
      <c r="E81" s="1"/>
      <c r="F81" s="1"/>
      <c r="G81" s="55" t="s">
        <v>109</v>
      </c>
      <c r="H81" s="56">
        <f t="shared" ref="H81:I81" si="35">H79-H80</f>
        <v>0</v>
      </c>
      <c r="I81" s="56">
        <f t="shared" si="35"/>
        <v>0</v>
      </c>
      <c r="J81" s="59" t="str">
        <f t="shared" si="34"/>
        <v>-%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x14ac:dyDescent="0.2">
      <c r="A83" s="1"/>
      <c r="B83" s="1"/>
      <c r="C83" s="1"/>
      <c r="D83" s="1"/>
      <c r="E83" s="1"/>
      <c r="F83" s="1"/>
      <c r="G83" s="7" t="s">
        <v>31</v>
      </c>
      <c r="H83" s="51" t="s">
        <v>106</v>
      </c>
      <c r="I83" s="52" t="s">
        <v>107</v>
      </c>
      <c r="J83" s="53" t="s">
        <v>108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x14ac:dyDescent="0.2">
      <c r="A84" s="1"/>
      <c r="B84" s="1"/>
      <c r="C84" s="1"/>
      <c r="D84" s="1"/>
      <c r="E84" s="1"/>
      <c r="F84" s="1"/>
      <c r="G84" s="54" t="s">
        <v>0</v>
      </c>
      <c r="H84" s="8">
        <f t="shared" ref="H84:I84" si="36">H18</f>
        <v>603575</v>
      </c>
      <c r="I84" s="8">
        <f t="shared" si="36"/>
        <v>776015</v>
      </c>
      <c r="J84" s="10">
        <f t="shared" ref="J84:J85" si="37">IFERROR(I84/H84,"-%")</f>
        <v>1.2856977177649835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x14ac:dyDescent="0.2">
      <c r="A85" s="1"/>
      <c r="B85" s="1"/>
      <c r="C85" s="1"/>
      <c r="D85" s="1"/>
      <c r="E85" s="1"/>
      <c r="F85" s="1"/>
      <c r="G85" s="54" t="s">
        <v>42</v>
      </c>
      <c r="H85" s="8">
        <f>SUMIF(E21:E59, "자치", H21:H59)</f>
        <v>0</v>
      </c>
      <c r="I85" s="8">
        <f>SUMIF(E21:E59, "자치", I21:I59)</f>
        <v>570000</v>
      </c>
      <c r="J85" s="7" t="str">
        <f t="shared" si="37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x14ac:dyDescent="0.2">
      <c r="A86" s="1"/>
      <c r="B86" s="1"/>
      <c r="C86" s="1"/>
      <c r="D86" s="1"/>
      <c r="E86" s="1"/>
      <c r="F86" s="1"/>
      <c r="G86" s="55" t="s">
        <v>109</v>
      </c>
      <c r="H86" s="56">
        <f t="shared" ref="H86:I86" si="38">H84-H85</f>
        <v>603575</v>
      </c>
      <c r="I86" s="56">
        <f t="shared" si="38"/>
        <v>206015</v>
      </c>
      <c r="J86" s="57">
        <v>0.34132460749999999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49">
    <mergeCell ref="C59:G59"/>
    <mergeCell ref="F18:G18"/>
    <mergeCell ref="E19:G19"/>
    <mergeCell ref="B21:K21"/>
    <mergeCell ref="E24:G24"/>
    <mergeCell ref="D32:G32"/>
    <mergeCell ref="B23:B59"/>
    <mergeCell ref="C39:C58"/>
    <mergeCell ref="D54:D55"/>
    <mergeCell ref="D35:G35"/>
    <mergeCell ref="C36:C38"/>
    <mergeCell ref="D36:D37"/>
    <mergeCell ref="E37:G37"/>
    <mergeCell ref="D38:G38"/>
    <mergeCell ref="E40:G40"/>
    <mergeCell ref="D41:D42"/>
    <mergeCell ref="D39:D40"/>
    <mergeCell ref="D43:D47"/>
    <mergeCell ref="K43:K46"/>
    <mergeCell ref="E47:G47"/>
    <mergeCell ref="D58:G58"/>
    <mergeCell ref="E42:G42"/>
    <mergeCell ref="D48:D49"/>
    <mergeCell ref="E49:G49"/>
    <mergeCell ref="D50:D51"/>
    <mergeCell ref="E51:G51"/>
    <mergeCell ref="D52:D53"/>
    <mergeCell ref="E53:G53"/>
    <mergeCell ref="D56:D57"/>
    <mergeCell ref="E57:G57"/>
    <mergeCell ref="E55:G55"/>
    <mergeCell ref="C23:C32"/>
    <mergeCell ref="C33:C35"/>
    <mergeCell ref="D33:D34"/>
    <mergeCell ref="E34:G34"/>
    <mergeCell ref="D23:D24"/>
    <mergeCell ref="D25:D27"/>
    <mergeCell ref="E27:G27"/>
    <mergeCell ref="D28:D29"/>
    <mergeCell ref="E29:G29"/>
    <mergeCell ref="D30:D31"/>
    <mergeCell ref="E31:G31"/>
    <mergeCell ref="D3:K3"/>
    <mergeCell ref="F12:G12"/>
    <mergeCell ref="E13:E14"/>
    <mergeCell ref="F14:G14"/>
    <mergeCell ref="E15:E18"/>
    <mergeCell ref="E5:E12"/>
    <mergeCell ref="D5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JeongUk LEE</dc:creator>
  <cp:lastModifiedBy>JeongUk LEE</cp:lastModifiedBy>
  <dcterms:created xsi:type="dcterms:W3CDTF">2022-09-25T13:27:41Z</dcterms:created>
  <dcterms:modified xsi:type="dcterms:W3CDTF">2022-09-25T13:27:41Z</dcterms:modified>
</cp:coreProperties>
</file>