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G:\내 드라이브\또또또또또또또또또또또또또당하냐우진아\또 당하냐 우진아!\각종모음집\카이스트\총학생회\중선관위(2022)\"/>
    </mc:Choice>
  </mc:AlternateContent>
  <xr:revisionPtr revIDLastSave="0" documentId="13_ncr:1_{06FF2177-E9E2-4C62-AFBB-A17DAF3BAA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시트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1" l="1"/>
  <c r="I10" i="1"/>
  <c r="J62" i="1"/>
  <c r="J57" i="1"/>
  <c r="I57" i="1"/>
  <c r="I56" i="1"/>
  <c r="I66" i="1" s="1"/>
  <c r="I53" i="1"/>
  <c r="J52" i="1"/>
  <c r="J45" i="1"/>
  <c r="I45" i="1"/>
  <c r="J43" i="1"/>
  <c r="I43" i="1"/>
  <c r="J40" i="1"/>
  <c r="I40" i="1"/>
  <c r="K35" i="1"/>
  <c r="J31" i="1"/>
  <c r="I31" i="1"/>
  <c r="K30" i="1"/>
  <c r="K27" i="1"/>
  <c r="K26" i="1"/>
  <c r="J25" i="1"/>
  <c r="I25" i="1"/>
  <c r="J22" i="1"/>
  <c r="I22" i="1"/>
  <c r="J12" i="1"/>
  <c r="J56" i="1" s="1"/>
  <c r="K11" i="1"/>
  <c r="J10" i="1"/>
  <c r="K9" i="1"/>
  <c r="K7" i="1"/>
  <c r="K40" i="1" l="1"/>
  <c r="K10" i="1"/>
  <c r="K31" i="1"/>
  <c r="J15" i="1"/>
  <c r="K15" i="1" s="1"/>
  <c r="J46" i="1"/>
  <c r="J47" i="1" s="1"/>
  <c r="I46" i="1"/>
  <c r="I47" i="1" s="1"/>
  <c r="I67" i="1" s="1"/>
  <c r="I68" i="1" s="1"/>
  <c r="K57" i="1"/>
  <c r="J67" i="1"/>
  <c r="J58" i="1"/>
  <c r="K56" i="1"/>
  <c r="K52" i="1"/>
  <c r="J51" i="1"/>
  <c r="I58" i="1"/>
  <c r="K12" i="1"/>
  <c r="K67" i="1" l="1"/>
  <c r="K47" i="1"/>
  <c r="K46" i="1"/>
  <c r="K58" i="1"/>
  <c r="J53" i="1"/>
  <c r="K51" i="1"/>
  <c r="J66" i="1"/>
  <c r="J68" i="1" l="1"/>
  <c r="K68" i="1" s="1"/>
  <c r="K66" i="1"/>
</calcChain>
</file>

<file path=xl/sharedStrings.xml><?xml version="1.0" encoding="utf-8"?>
<sst xmlns="http://schemas.openxmlformats.org/spreadsheetml/2006/main" count="218" uniqueCount="95">
  <si>
    <t>수입</t>
  </si>
  <si>
    <t>기구명</t>
  </si>
  <si>
    <t>출처</t>
  </si>
  <si>
    <t>항목</t>
  </si>
  <si>
    <t>코드</t>
  </si>
  <si>
    <t>당해년도 예산</t>
  </si>
  <si>
    <t>비율</t>
  </si>
  <si>
    <t>학생</t>
  </si>
  <si>
    <t>AA</t>
  </si>
  <si>
    <t>결산이자</t>
  </si>
  <si>
    <t>계</t>
  </si>
  <si>
    <t>본회계</t>
  </si>
  <si>
    <t>총선거 지원금</t>
  </si>
  <si>
    <t>BA</t>
  </si>
  <si>
    <t>문화자치기금</t>
  </si>
  <si>
    <t>CA</t>
  </si>
  <si>
    <t>-</t>
  </si>
  <si>
    <t>-%</t>
  </si>
  <si>
    <t>총계</t>
  </si>
  <si>
    <t>지출</t>
  </si>
  <si>
    <t>담당(담당부서 or 담당인)</t>
  </si>
  <si>
    <t>사업명(대분류)</t>
  </si>
  <si>
    <t>출처(전분기)</t>
  </si>
  <si>
    <t>출처(현분기)</t>
  </si>
  <si>
    <t>항목(소분류)</t>
  </si>
  <si>
    <t>2022년 제34대 재선거 중선관위 결산</t>
  </si>
  <si>
    <t>비고</t>
  </si>
  <si>
    <t>2022년 제34대 학부 총학생회 총선거 중앙선거관리위원회</t>
  </si>
  <si>
    <t>사무용품</t>
  </si>
  <si>
    <t>사무용품 구입비</t>
  </si>
  <si>
    <t>A1</t>
  </si>
  <si>
    <t>투표 인쇄비</t>
  </si>
  <si>
    <t>A2</t>
  </si>
  <si>
    <t>교통비</t>
  </si>
  <si>
    <t>투표함 이동 용달비</t>
  </si>
  <si>
    <t>B1</t>
  </si>
  <si>
    <t>중선관위 출장비</t>
  </si>
  <si>
    <t>B2</t>
  </si>
  <si>
    <t>투표독려비용</t>
  </si>
  <si>
    <t>문자위</t>
  </si>
  <si>
    <t>정책공동자료집 인쇄</t>
  </si>
  <si>
    <t>C1</t>
  </si>
  <si>
    <t>재선거 때는 원양과만 선거를 진행해 정책공동자료집의 인쇄부수가 많지 않았음</t>
  </si>
  <si>
    <t>중앙선거관리위원회
사업비</t>
  </si>
  <si>
    <t>정책토론회 진행</t>
  </si>
  <si>
    <t>D1</t>
  </si>
  <si>
    <t>선거 당일 실무단 식비 지원</t>
  </si>
  <si>
    <t>D2</t>
  </si>
  <si>
    <t>투표 외주 비용</t>
  </si>
  <si>
    <t>D3</t>
  </si>
  <si>
    <t>선거관리위원회 회의비</t>
  </si>
  <si>
    <t>D4</t>
  </si>
  <si>
    <t>실무단 실무수당</t>
  </si>
  <si>
    <t>D5</t>
  </si>
  <si>
    <t>다과비</t>
  </si>
  <si>
    <t>D6</t>
  </si>
  <si>
    <t>예비비</t>
  </si>
  <si>
    <t>선거운동본부 지원금</t>
  </si>
  <si>
    <t>E1</t>
  </si>
  <si>
    <t>E2</t>
  </si>
  <si>
    <t>이월금</t>
  </si>
  <si>
    <t>F1</t>
  </si>
  <si>
    <t>합계</t>
  </si>
  <si>
    <t>수익</t>
  </si>
  <si>
    <t>최종잔액</t>
  </si>
  <si>
    <t>총액</t>
  </si>
  <si>
    <t>선거 홍보물 제작</t>
    <phoneticPr fontId="6" type="noConversion"/>
  </si>
  <si>
    <t>-</t>
    <phoneticPr fontId="6" type="noConversion"/>
  </si>
  <si>
    <t>D7</t>
    <phoneticPr fontId="6" type="noConversion"/>
  </si>
  <si>
    <t>D8</t>
    <phoneticPr fontId="6" type="noConversion"/>
  </si>
  <si>
    <t>C2</t>
    <phoneticPr fontId="6" type="noConversion"/>
  </si>
  <si>
    <t>C3</t>
    <phoneticPr fontId="6" type="noConversion"/>
  </si>
  <si>
    <t>응접비</t>
    <phoneticPr fontId="6" type="noConversion"/>
  </si>
  <si>
    <r>
      <t>2022</t>
    </r>
    <r>
      <rPr>
        <sz val="10"/>
        <color theme="1"/>
        <rFont val="맑은 고딕"/>
        <family val="3"/>
        <charset val="129"/>
      </rPr>
      <t>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제</t>
    </r>
    <r>
      <rPr>
        <sz val="10"/>
        <color theme="1"/>
        <rFont val="Arial"/>
        <family val="2"/>
      </rPr>
      <t>34</t>
    </r>
    <r>
      <rPr>
        <sz val="10"/>
        <color theme="1"/>
        <rFont val="맑은 고딕"/>
        <family val="3"/>
        <charset val="129"/>
      </rPr>
      <t>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학부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총학생회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총선거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중앙선거관리위원회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예산안</t>
    </r>
    <phoneticPr fontId="6" type="noConversion"/>
  </si>
  <si>
    <t>계</t>
    <phoneticPr fontId="6" type="noConversion"/>
  </si>
  <si>
    <r>
      <t>2022</t>
    </r>
    <r>
      <rPr>
        <sz val="10"/>
        <color theme="1"/>
        <rFont val="맑은 고딕"/>
        <family val="3"/>
        <charset val="129"/>
      </rPr>
      <t>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제</t>
    </r>
    <r>
      <rPr>
        <sz val="10"/>
        <color theme="1"/>
        <rFont val="Arial"/>
        <family val="2"/>
      </rPr>
      <t>34</t>
    </r>
    <r>
      <rPr>
        <sz val="10"/>
        <color theme="1"/>
        <rFont val="맑은 고딕"/>
        <family val="3"/>
        <charset val="129"/>
      </rPr>
      <t>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재선거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중선관위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결산</t>
    </r>
    <phoneticPr fontId="6" type="noConversion"/>
  </si>
  <si>
    <t>본회계</t>
    <phoneticPr fontId="6" type="noConversion"/>
  </si>
  <si>
    <t>2022년 제34대 총선거의 재선거중선관위 결산</t>
    <phoneticPr fontId="6" type="noConversion"/>
  </si>
  <si>
    <t>성환규</t>
    <phoneticPr fontId="6" type="noConversion"/>
  </si>
  <si>
    <r>
      <t>40</t>
    </r>
    <r>
      <rPr>
        <sz val="10"/>
        <color theme="1"/>
        <rFont val="맑은 고딕"/>
        <family val="3"/>
        <charset val="129"/>
      </rPr>
      <t>매</t>
    </r>
    <r>
      <rPr>
        <sz val="10"/>
        <color theme="1"/>
        <rFont val="Arial"/>
        <family val="2"/>
      </rPr>
      <t xml:space="preserve"> 15</t>
    </r>
    <r>
      <rPr>
        <sz val="10"/>
        <color theme="1"/>
        <rFont val="맑은 고딕"/>
        <family val="3"/>
        <charset val="129"/>
      </rPr>
      <t>만원, 현수막 2개 각 3만원</t>
    </r>
    <phoneticPr fontId="6" type="noConversion"/>
  </si>
  <si>
    <t>총학생회비 중앙회계 지원금</t>
    <phoneticPr fontId="6" type="noConversion"/>
  </si>
  <si>
    <t>AB</t>
    <phoneticPr fontId="6" type="noConversion"/>
  </si>
  <si>
    <t>AC</t>
    <phoneticPr fontId="6" type="noConversion"/>
  </si>
  <si>
    <t>학생</t>
    <phoneticPr fontId="6" type="noConversion"/>
  </si>
  <si>
    <t>C4</t>
    <phoneticPr fontId="6" type="noConversion"/>
  </si>
  <si>
    <t>투표인증이벤트</t>
    <phoneticPr fontId="6" type="noConversion"/>
  </si>
  <si>
    <t>C5</t>
    <phoneticPr fontId="6" type="noConversion"/>
  </si>
  <si>
    <t>투표인증이벤트 추경</t>
    <phoneticPr fontId="6" type="noConversion"/>
  </si>
  <si>
    <r>
      <rPr>
        <sz val="10"/>
        <color theme="1"/>
        <rFont val="Arial"/>
        <family val="3"/>
        <charset val="129"/>
        <scheme val="major"/>
      </rPr>
      <t>예비비</t>
    </r>
    <phoneticPr fontId="6" type="noConversion"/>
  </si>
  <si>
    <r>
      <rPr>
        <b/>
        <sz val="10"/>
        <color rgb="FFFF0000"/>
        <rFont val="맑은 고딕"/>
        <family val="3"/>
        <charset val="129"/>
      </rPr>
      <t>총학생회비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맑은 고딕"/>
        <family val="3"/>
        <charset val="129"/>
      </rPr>
      <t>중앙회계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맑은 고딕"/>
        <family val="3"/>
        <charset val="129"/>
      </rPr>
      <t>지원금</t>
    </r>
    <r>
      <rPr>
        <b/>
        <sz val="10"/>
        <color rgb="FFFF0000"/>
        <rFont val="Arial Unicode MS"/>
        <family val="2"/>
      </rPr>
      <t xml:space="preserve"> 추가경정</t>
    </r>
    <phoneticPr fontId="6" type="noConversion"/>
  </si>
  <si>
    <r>
      <rPr>
        <b/>
        <sz val="10"/>
        <color rgb="FFFF0000"/>
        <rFont val="맑은 고딕"/>
        <family val="3"/>
        <charset val="129"/>
      </rPr>
      <t>정책공동자료집</t>
    </r>
    <r>
      <rPr>
        <b/>
        <sz val="10"/>
        <color rgb="FFFF0000"/>
        <rFont val="Arial Unicode MS"/>
        <family val="3"/>
      </rPr>
      <t xml:space="preserve"> 추경</t>
    </r>
    <phoneticPr fontId="6" type="noConversion"/>
  </si>
  <si>
    <r>
      <rPr>
        <b/>
        <sz val="10"/>
        <color rgb="FFFF0000"/>
        <rFont val="맑은 고딕"/>
        <family val="3"/>
        <charset val="129"/>
      </rPr>
      <t>선거운동본부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맑은 고딕"/>
        <family val="3"/>
        <charset val="129"/>
      </rPr>
      <t>지원금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 Unicode MS"/>
        <family val="2"/>
      </rPr>
      <t>추경</t>
    </r>
    <phoneticPr fontId="6" type="noConversion"/>
  </si>
  <si>
    <t>기존예산</t>
    <phoneticPr fontId="6" type="noConversion"/>
  </si>
  <si>
    <t>추경예산</t>
    <phoneticPr fontId="6" type="noConversion"/>
  </si>
  <si>
    <t>비율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</si>
</sst>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₩&quot;#,##0;[Red]\-&quot;₩&quot;#,##0"/>
    <numFmt numFmtId="176" formatCode="[$₩-412]#,##0"/>
    <numFmt numFmtId="177" formatCode="0.0%"/>
  </numFmts>
  <fonts count="25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rgb="FF000000"/>
      <name val="Arial"/>
    </font>
    <font>
      <sz val="10"/>
      <color theme="1"/>
      <name val="Arial"/>
      <scheme val="minor"/>
    </font>
    <font>
      <sz val="8"/>
      <name val="Arial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color theme="1"/>
      <name val="Arial"/>
      <family val="2"/>
    </font>
    <font>
      <b/>
      <sz val="10"/>
      <color rgb="FF000000"/>
      <name val="Arial Unicode MS"/>
      <family val="2"/>
    </font>
    <font>
      <b/>
      <sz val="10"/>
      <color rgb="FF000000"/>
      <name val="Arial"/>
      <family val="2"/>
      <scheme val="minor"/>
    </font>
    <font>
      <b/>
      <sz val="10"/>
      <color theme="1"/>
      <name val="맑은 고딕"/>
      <family val="3"/>
      <charset val="129"/>
    </font>
    <font>
      <sz val="10"/>
      <color theme="1"/>
      <name val="Arial Unicode MS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sz val="10"/>
      <color theme="1"/>
      <name val="Arial"/>
      <family val="3"/>
      <charset val="129"/>
      <scheme val="major"/>
    </font>
    <font>
      <sz val="10"/>
      <color rgb="FF000000"/>
      <name val="Arial"/>
      <family val="2"/>
      <scheme val="minor"/>
    </font>
    <font>
      <b/>
      <sz val="10"/>
      <color rgb="FFFF0000"/>
      <name val="Arial Unicode MS"/>
      <family val="3"/>
      <charset val="129"/>
    </font>
    <font>
      <b/>
      <sz val="10"/>
      <color rgb="FFFF0000"/>
      <name val="맑은 고딕"/>
      <family val="3"/>
      <charset val="129"/>
    </font>
    <font>
      <b/>
      <sz val="10"/>
      <color rgb="FFFF0000"/>
      <name val="Arial"/>
      <family val="2"/>
    </font>
    <font>
      <b/>
      <sz val="10"/>
      <color rgb="FFFF0000"/>
      <name val="Arial Unicode MS"/>
      <family val="2"/>
    </font>
    <font>
      <b/>
      <sz val="10"/>
      <color rgb="FFFF0000"/>
      <name val="Arial Unicode MS"/>
      <family val="3"/>
    </font>
    <font>
      <b/>
      <sz val="10"/>
      <color rgb="FFFF0000"/>
      <name val="Arial"/>
      <family val="3"/>
      <charset val="129"/>
    </font>
    <font>
      <sz val="10"/>
      <color rgb="FF000000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>
      <alignment vertical="center"/>
    </xf>
  </cellStyleXfs>
  <cellXfs count="145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176" fontId="1" fillId="0" borderId="4" xfId="0" applyNumberFormat="1" applyFont="1" applyBorder="1" applyAlignment="1">
      <alignment horizontal="right" wrapText="1"/>
    </xf>
    <xf numFmtId="176" fontId="1" fillId="0" borderId="4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0" fontId="1" fillId="0" borderId="4" xfId="0" applyNumberFormat="1" applyFont="1" applyBorder="1" applyAlignment="1">
      <alignment horizontal="right"/>
    </xf>
    <xf numFmtId="176" fontId="1" fillId="2" borderId="4" xfId="0" applyNumberFormat="1" applyFont="1" applyFill="1" applyBorder="1" applyAlignment="1">
      <alignment horizontal="right"/>
    </xf>
    <xf numFmtId="177" fontId="1" fillId="3" borderId="4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176" fontId="3" fillId="4" borderId="4" xfId="0" applyNumberFormat="1" applyFont="1" applyFill="1" applyBorder="1" applyAlignment="1">
      <alignment horizontal="right"/>
    </xf>
    <xf numFmtId="177" fontId="3" fillId="4" borderId="4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right" vertical="center" wrapText="1"/>
    </xf>
    <xf numFmtId="176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6" fontId="4" fillId="2" borderId="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76" fontId="3" fillId="6" borderId="4" xfId="0" applyNumberFormat="1" applyFont="1" applyFill="1" applyBorder="1" applyAlignment="1">
      <alignment horizontal="right" vertical="center"/>
    </xf>
    <xf numFmtId="177" fontId="3" fillId="6" borderId="4" xfId="0" applyNumberFormat="1" applyFont="1" applyFill="1" applyBorder="1" applyAlignment="1">
      <alignment horizontal="right" vertical="center"/>
    </xf>
    <xf numFmtId="177" fontId="1" fillId="6" borderId="4" xfId="0" applyNumberFormat="1" applyFont="1" applyFill="1" applyBorder="1" applyAlignment="1">
      <alignment vertical="center"/>
    </xf>
    <xf numFmtId="176" fontId="3" fillId="4" borderId="4" xfId="0" applyNumberFormat="1" applyFont="1" applyFill="1" applyBorder="1" applyAlignment="1">
      <alignment horizontal="right" vertical="center"/>
    </xf>
    <xf numFmtId="177" fontId="3" fillId="4" borderId="4" xfId="0" applyNumberFormat="1" applyFont="1" applyFill="1" applyBorder="1" applyAlignment="1">
      <alignment horizontal="right" vertical="center"/>
    </xf>
    <xf numFmtId="177" fontId="1" fillId="4" borderId="4" xfId="0" applyNumberFormat="1" applyFont="1" applyFill="1" applyBorder="1" applyAlignment="1">
      <alignment vertical="center"/>
    </xf>
    <xf numFmtId="0" fontId="3" fillId="7" borderId="4" xfId="0" applyFont="1" applyFill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176" fontId="3" fillId="9" borderId="4" xfId="0" applyNumberFormat="1" applyFont="1" applyFill="1" applyBorder="1" applyAlignment="1">
      <alignment horizontal="right" vertical="center" wrapText="1"/>
    </xf>
    <xf numFmtId="0" fontId="3" fillId="9" borderId="4" xfId="0" applyFont="1" applyFill="1" applyBorder="1" applyAlignment="1">
      <alignment horizontal="center" vertical="center" wrapText="1"/>
    </xf>
    <xf numFmtId="10" fontId="3" fillId="9" borderId="4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177" fontId="3" fillId="9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10" fontId="10" fillId="0" borderId="0" xfId="0" applyNumberFormat="1" applyFont="1"/>
    <xf numFmtId="176" fontId="8" fillId="0" borderId="4" xfId="0" applyNumberFormat="1" applyFont="1" applyBorder="1" applyAlignment="1">
      <alignment horizontal="center" vertical="center" wrapText="1"/>
    </xf>
    <xf numFmtId="176" fontId="8" fillId="0" borderId="4" xfId="0" quotePrefix="1" applyNumberFormat="1" applyFont="1" applyBorder="1" applyAlignment="1">
      <alignment horizontal="right"/>
    </xf>
    <xf numFmtId="176" fontId="8" fillId="2" borderId="4" xfId="0" quotePrefix="1" applyNumberFormat="1" applyFont="1" applyFill="1" applyBorder="1" applyAlignment="1">
      <alignment horizontal="right"/>
    </xf>
    <xf numFmtId="176" fontId="11" fillId="7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3" fillId="2" borderId="4" xfId="0" applyFont="1" applyFill="1" applyBorder="1" applyAlignment="1">
      <alignment horizontal="center" vertical="center" wrapText="1"/>
    </xf>
    <xf numFmtId="6" fontId="8" fillId="2" borderId="4" xfId="0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right" vertical="center" wrapText="1"/>
    </xf>
    <xf numFmtId="10" fontId="8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center" vertical="center" wrapText="1"/>
    </xf>
    <xf numFmtId="10" fontId="8" fillId="0" borderId="4" xfId="0" quotePrefix="1" applyNumberFormat="1" applyFont="1" applyBorder="1" applyAlignment="1">
      <alignment horizontal="right" vertical="center"/>
    </xf>
    <xf numFmtId="6" fontId="8" fillId="0" borderId="4" xfId="0" applyNumberFormat="1" applyFont="1" applyBorder="1" applyAlignment="1">
      <alignment horizontal="right" vertical="center" wrapText="1"/>
    </xf>
    <xf numFmtId="176" fontId="8" fillId="2" borderId="4" xfId="0" applyNumberFormat="1" applyFont="1" applyFill="1" applyBorder="1" applyAlignment="1">
      <alignment horizontal="right" vertical="center" wrapText="1"/>
    </xf>
    <xf numFmtId="10" fontId="8" fillId="2" borderId="4" xfId="0" applyNumberFormat="1" applyFont="1" applyFill="1" applyBorder="1" applyAlignment="1">
      <alignment horizontal="right" vertical="center"/>
    </xf>
    <xf numFmtId="177" fontId="8" fillId="0" borderId="4" xfId="0" applyNumberFormat="1" applyFont="1" applyBorder="1" applyAlignment="1">
      <alignment horizontal="right" vertical="center"/>
    </xf>
    <xf numFmtId="0" fontId="8" fillId="5" borderId="4" xfId="0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right" vertical="center"/>
    </xf>
    <xf numFmtId="177" fontId="8" fillId="2" borderId="4" xfId="0" applyNumberFormat="1" applyFont="1" applyFill="1" applyBorder="1" applyAlignment="1">
      <alignment horizontal="right" vertical="center"/>
    </xf>
    <xf numFmtId="177" fontId="8" fillId="2" borderId="4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right" vertical="center"/>
    </xf>
    <xf numFmtId="0" fontId="8" fillId="0" borderId="4" xfId="0" applyFont="1" applyBorder="1" applyAlignment="1">
      <alignment vertical="center" wrapText="1"/>
    </xf>
    <xf numFmtId="176" fontId="8" fillId="0" borderId="4" xfId="0" applyNumberFormat="1" applyFont="1" applyBorder="1" applyAlignment="1">
      <alignment horizontal="right"/>
    </xf>
    <xf numFmtId="176" fontId="8" fillId="0" borderId="4" xfId="0" applyNumberFormat="1" applyFont="1" applyBorder="1" applyAlignment="1">
      <alignment horizontal="right" wrapText="1"/>
    </xf>
    <xf numFmtId="176" fontId="8" fillId="2" borderId="4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8" fillId="0" borderId="3" xfId="0" applyFont="1" applyBorder="1"/>
    <xf numFmtId="0" fontId="3" fillId="2" borderId="1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4" borderId="1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/>
    <xf numFmtId="0" fontId="3" fillId="8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2" xfId="0" applyFont="1" applyBorder="1"/>
    <xf numFmtId="176" fontId="3" fillId="9" borderId="1" xfId="0" applyNumberFormat="1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176" fontId="1" fillId="0" borderId="4" xfId="0" applyNumberFormat="1" applyFont="1" applyFill="1" applyBorder="1" applyAlignment="1">
      <alignment horizontal="right" wrapText="1"/>
    </xf>
    <xf numFmtId="176" fontId="1" fillId="0" borderId="4" xfId="0" applyNumberFormat="1" applyFont="1" applyFill="1" applyBorder="1" applyAlignment="1">
      <alignment horizontal="right"/>
    </xf>
    <xf numFmtId="10" fontId="1" fillId="0" borderId="4" xfId="0" applyNumberFormat="1" applyFont="1" applyFill="1" applyBorder="1" applyAlignment="1">
      <alignment horizontal="right"/>
    </xf>
    <xf numFmtId="0" fontId="2" fillId="0" borderId="7" xfId="0" applyFont="1" applyFill="1" applyBorder="1"/>
    <xf numFmtId="0" fontId="3" fillId="0" borderId="1" xfId="0" applyFont="1" applyFill="1" applyBorder="1" applyAlignment="1">
      <alignment horizontal="center" wrapText="1"/>
    </xf>
    <xf numFmtId="0" fontId="2" fillId="0" borderId="3" xfId="0" applyFont="1" applyFill="1" applyBorder="1"/>
    <xf numFmtId="177" fontId="1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right" vertical="center" wrapText="1"/>
    </xf>
    <xf numFmtId="176" fontId="8" fillId="0" borderId="4" xfId="0" applyNumberFormat="1" applyFont="1" applyFill="1" applyBorder="1" applyAlignment="1">
      <alignment horizontal="right" vertical="center"/>
    </xf>
    <xf numFmtId="10" fontId="8" fillId="0" borderId="4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1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18" fillId="0" borderId="4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176" fontId="20" fillId="0" borderId="4" xfId="0" quotePrefix="1" applyNumberFormat="1" applyFont="1" applyBorder="1" applyAlignment="1">
      <alignment horizontal="right" wrapText="1"/>
    </xf>
    <xf numFmtId="176" fontId="20" fillId="0" borderId="4" xfId="0" applyNumberFormat="1" applyFont="1" applyBorder="1" applyAlignment="1">
      <alignment horizontal="right"/>
    </xf>
    <xf numFmtId="177" fontId="20" fillId="0" borderId="4" xfId="0" quotePrefix="1" applyNumberFormat="1" applyFont="1" applyBorder="1" applyAlignment="1">
      <alignment horizontal="right"/>
    </xf>
    <xf numFmtId="0" fontId="20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76" fontId="20" fillId="0" borderId="4" xfId="0" applyNumberFormat="1" applyFont="1" applyBorder="1" applyAlignment="1">
      <alignment horizontal="right"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horizontal="center" vertical="center" wrapText="1"/>
    </xf>
    <xf numFmtId="176" fontId="20" fillId="0" borderId="4" xfId="0" quotePrefix="1" applyNumberFormat="1" applyFont="1" applyBorder="1" applyAlignment="1">
      <alignment horizontal="right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right"/>
    </xf>
    <xf numFmtId="176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9" fontId="0" fillId="0" borderId="8" xfId="1" applyFont="1" applyBorder="1" applyAlignment="1">
      <alignment horizontal="left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5:O68"/>
  <sheetViews>
    <sheetView tabSelected="1" topLeftCell="D1" workbookViewId="0">
      <selection activeCell="N8" sqref="N8"/>
    </sheetView>
  </sheetViews>
  <sheetFormatPr defaultColWidth="12.6640625" defaultRowHeight="15.75" customHeight="1"/>
  <cols>
    <col min="3" max="3" width="32.21875" customWidth="1"/>
    <col min="4" max="4" width="28.77734375" customWidth="1"/>
    <col min="7" max="7" width="28.21875" customWidth="1"/>
    <col min="9" max="9" width="12.6640625" customWidth="1"/>
  </cols>
  <sheetData>
    <row r="5" spans="4:15" ht="13.2">
      <c r="D5" s="82" t="s">
        <v>0</v>
      </c>
      <c r="E5" s="83"/>
      <c r="F5" s="83"/>
      <c r="G5" s="83"/>
      <c r="H5" s="83"/>
      <c r="I5" s="83"/>
      <c r="J5" s="83"/>
      <c r="K5" s="84"/>
      <c r="M5" s="43"/>
      <c r="N5" s="44"/>
      <c r="O5" s="45"/>
    </row>
    <row r="6" spans="4:15" ht="45.6" customHeight="1">
      <c r="D6" s="1" t="s">
        <v>1</v>
      </c>
      <c r="E6" s="89" t="s">
        <v>2</v>
      </c>
      <c r="F6" s="84"/>
      <c r="G6" s="1" t="s">
        <v>3</v>
      </c>
      <c r="H6" s="1" t="s">
        <v>4</v>
      </c>
      <c r="I6" s="46" t="s">
        <v>75</v>
      </c>
      <c r="J6" s="1" t="s">
        <v>5</v>
      </c>
      <c r="K6" s="1" t="s">
        <v>6</v>
      </c>
    </row>
    <row r="7" spans="4:15" ht="13.2">
      <c r="D7" s="93" t="s">
        <v>73</v>
      </c>
      <c r="E7" s="85" t="s">
        <v>7</v>
      </c>
      <c r="F7" s="85" t="s">
        <v>7</v>
      </c>
      <c r="G7" s="50" t="s">
        <v>80</v>
      </c>
      <c r="H7" s="3" t="s">
        <v>8</v>
      </c>
      <c r="I7" s="4">
        <v>885000</v>
      </c>
      <c r="J7" s="5">
        <v>3800000</v>
      </c>
      <c r="K7" s="6">
        <f>$J:$J/I:I</f>
        <v>4.2937853107344637</v>
      </c>
    </row>
    <row r="8" spans="4:15" ht="28.8">
      <c r="D8" s="94"/>
      <c r="E8" s="86"/>
      <c r="F8" s="86"/>
      <c r="G8" s="128" t="s">
        <v>89</v>
      </c>
      <c r="H8" s="129" t="s">
        <v>81</v>
      </c>
      <c r="I8" s="130" t="s">
        <v>67</v>
      </c>
      <c r="J8" s="131">
        <v>900000</v>
      </c>
      <c r="K8" s="132" t="s">
        <v>67</v>
      </c>
    </row>
    <row r="9" spans="4:15" ht="13.2">
      <c r="D9" s="95"/>
      <c r="E9" s="87"/>
      <c r="F9" s="87"/>
      <c r="G9" s="51" t="s">
        <v>9</v>
      </c>
      <c r="H9" s="51" t="s">
        <v>82</v>
      </c>
      <c r="I9" s="74">
        <v>22</v>
      </c>
      <c r="J9" s="73">
        <v>0</v>
      </c>
      <c r="K9" s="7">
        <f>J9/I9</f>
        <v>0</v>
      </c>
    </row>
    <row r="10" spans="4:15" ht="14.4">
      <c r="D10" s="95"/>
      <c r="E10" s="88"/>
      <c r="F10" s="88"/>
      <c r="G10" s="90" t="s">
        <v>74</v>
      </c>
      <c r="H10" s="91"/>
      <c r="I10" s="75">
        <f>I9+I7</f>
        <v>885022</v>
      </c>
      <c r="J10" s="75">
        <f>SUM(J7:J9)</f>
        <v>4700000</v>
      </c>
      <c r="K10" s="9">
        <f>$J:$J/I:I</f>
        <v>5.3106024483007204</v>
      </c>
    </row>
    <row r="11" spans="4:15" ht="13.2">
      <c r="D11" s="95"/>
      <c r="E11" s="110" t="s">
        <v>11</v>
      </c>
      <c r="F11" s="110" t="s">
        <v>11</v>
      </c>
      <c r="G11" s="111" t="s">
        <v>12</v>
      </c>
      <c r="H11" s="111" t="s">
        <v>13</v>
      </c>
      <c r="I11" s="112">
        <v>2600000</v>
      </c>
      <c r="J11" s="113">
        <v>550000</v>
      </c>
      <c r="K11" s="114">
        <f>$J:$J/I:I</f>
        <v>0.21153846153846154</v>
      </c>
    </row>
    <row r="12" spans="4:15" ht="13.2">
      <c r="D12" s="95"/>
      <c r="E12" s="115"/>
      <c r="F12" s="115"/>
      <c r="G12" s="116" t="s">
        <v>10</v>
      </c>
      <c r="H12" s="117"/>
      <c r="I12" s="113">
        <v>2600000</v>
      </c>
      <c r="J12" s="113">
        <f>SUM(J11)</f>
        <v>550000</v>
      </c>
      <c r="K12" s="118">
        <f>$J:$J/I:I</f>
        <v>0.21153846153846154</v>
      </c>
    </row>
    <row r="13" spans="4:15" ht="13.2">
      <c r="D13" s="95"/>
      <c r="E13" s="85" t="s">
        <v>14</v>
      </c>
      <c r="F13" s="85" t="s">
        <v>14</v>
      </c>
      <c r="G13" s="3" t="s">
        <v>12</v>
      </c>
      <c r="H13" s="3" t="s">
        <v>15</v>
      </c>
      <c r="I13" s="4" t="s">
        <v>16</v>
      </c>
      <c r="J13" s="47" t="s">
        <v>67</v>
      </c>
      <c r="K13" s="10" t="s">
        <v>17</v>
      </c>
    </row>
    <row r="14" spans="4:15" ht="13.2">
      <c r="D14" s="95"/>
      <c r="E14" s="88"/>
      <c r="F14" s="88"/>
      <c r="G14" s="92" t="s">
        <v>10</v>
      </c>
      <c r="H14" s="84"/>
      <c r="I14" s="8" t="s">
        <v>16</v>
      </c>
      <c r="J14" s="48" t="s">
        <v>67</v>
      </c>
      <c r="K14" s="11" t="s">
        <v>17</v>
      </c>
    </row>
    <row r="15" spans="4:15" ht="13.2">
      <c r="D15" s="96"/>
      <c r="E15" s="97" t="s">
        <v>18</v>
      </c>
      <c r="F15" s="83"/>
      <c r="G15" s="83"/>
      <c r="H15" s="84"/>
      <c r="I15" s="12">
        <v>3485000</v>
      </c>
      <c r="J15" s="12">
        <f>SUM(J10,J14, J12)</f>
        <v>5250000</v>
      </c>
      <c r="K15" s="13">
        <f>$J:$J/I:I</f>
        <v>1.5064562410329985</v>
      </c>
    </row>
    <row r="18" spans="2:12" ht="13.2">
      <c r="B18" s="89" t="s">
        <v>19</v>
      </c>
      <c r="C18" s="83"/>
      <c r="D18" s="83"/>
      <c r="E18" s="83"/>
      <c r="F18" s="83"/>
      <c r="G18" s="83"/>
      <c r="H18" s="83"/>
      <c r="I18" s="83"/>
      <c r="J18" s="83"/>
      <c r="K18" s="83"/>
      <c r="L18" s="84"/>
    </row>
    <row r="19" spans="2:12" ht="55.2" customHeight="1">
      <c r="B19" s="1" t="s">
        <v>1</v>
      </c>
      <c r="C19" s="1" t="s">
        <v>20</v>
      </c>
      <c r="D19" s="1" t="s">
        <v>21</v>
      </c>
      <c r="E19" s="1" t="s">
        <v>22</v>
      </c>
      <c r="F19" s="1" t="s">
        <v>23</v>
      </c>
      <c r="G19" s="1" t="s">
        <v>24</v>
      </c>
      <c r="H19" s="1" t="s">
        <v>4</v>
      </c>
      <c r="I19" s="2" t="s">
        <v>25</v>
      </c>
      <c r="J19" s="1" t="s">
        <v>5</v>
      </c>
      <c r="K19" s="1" t="s">
        <v>6</v>
      </c>
      <c r="L19" s="14" t="s">
        <v>26</v>
      </c>
    </row>
    <row r="20" spans="2:12" ht="13.2">
      <c r="B20" s="85" t="s">
        <v>27</v>
      </c>
      <c r="C20" s="98" t="s">
        <v>78</v>
      </c>
      <c r="D20" s="85" t="s">
        <v>28</v>
      </c>
      <c r="E20" s="15" t="s">
        <v>7</v>
      </c>
      <c r="F20" s="15" t="s">
        <v>7</v>
      </c>
      <c r="G20" s="15" t="s">
        <v>29</v>
      </c>
      <c r="H20" s="15" t="s">
        <v>30</v>
      </c>
      <c r="I20" s="16">
        <v>0</v>
      </c>
      <c r="J20" s="17">
        <v>0</v>
      </c>
      <c r="K20" s="18" t="s">
        <v>16</v>
      </c>
      <c r="L20" s="19"/>
    </row>
    <row r="21" spans="2:12" ht="13.2">
      <c r="B21" s="87"/>
      <c r="C21" s="87"/>
      <c r="D21" s="87"/>
      <c r="E21" s="15" t="s">
        <v>7</v>
      </c>
      <c r="F21" s="15" t="s">
        <v>7</v>
      </c>
      <c r="G21" s="15" t="s">
        <v>31</v>
      </c>
      <c r="H21" s="15" t="s">
        <v>32</v>
      </c>
      <c r="I21" s="16">
        <v>0</v>
      </c>
      <c r="J21" s="17" t="s">
        <v>16</v>
      </c>
      <c r="K21" s="18" t="s">
        <v>16</v>
      </c>
      <c r="L21" s="19"/>
    </row>
    <row r="22" spans="2:12" ht="13.2">
      <c r="B22" s="87"/>
      <c r="C22" s="87"/>
      <c r="D22" s="88"/>
      <c r="E22" s="20"/>
      <c r="F22" s="105" t="s">
        <v>10</v>
      </c>
      <c r="G22" s="83"/>
      <c r="H22" s="84"/>
      <c r="I22" s="21">
        <f>SUM(I20:I21)</f>
        <v>0</v>
      </c>
      <c r="J22" s="21">
        <f>SUM(J20:J21)</f>
        <v>0</v>
      </c>
      <c r="K22" s="22" t="s">
        <v>16</v>
      </c>
      <c r="L22" s="23"/>
    </row>
    <row r="23" spans="2:12" ht="13.2">
      <c r="B23" s="87"/>
      <c r="C23" s="87"/>
      <c r="D23" s="85" t="s">
        <v>33</v>
      </c>
      <c r="E23" s="15" t="s">
        <v>7</v>
      </c>
      <c r="F23" s="15" t="s">
        <v>7</v>
      </c>
      <c r="G23" s="15" t="s">
        <v>34</v>
      </c>
      <c r="H23" s="15" t="s">
        <v>35</v>
      </c>
      <c r="I23" s="16">
        <v>0</v>
      </c>
      <c r="J23" s="17" t="s">
        <v>16</v>
      </c>
      <c r="K23" s="18" t="s">
        <v>16</v>
      </c>
      <c r="L23" s="19"/>
    </row>
    <row r="24" spans="2:12" ht="13.2">
      <c r="B24" s="87"/>
      <c r="C24" s="87"/>
      <c r="D24" s="87"/>
      <c r="E24" s="15" t="s">
        <v>7</v>
      </c>
      <c r="F24" s="15" t="s">
        <v>7</v>
      </c>
      <c r="G24" s="15" t="s">
        <v>36</v>
      </c>
      <c r="H24" s="15" t="s">
        <v>37</v>
      </c>
      <c r="I24" s="16" t="s">
        <v>16</v>
      </c>
      <c r="J24" s="41" t="s">
        <v>67</v>
      </c>
      <c r="K24" s="18" t="s">
        <v>16</v>
      </c>
      <c r="L24" s="19"/>
    </row>
    <row r="25" spans="2:12" ht="13.2">
      <c r="B25" s="87"/>
      <c r="C25" s="87"/>
      <c r="D25" s="88"/>
      <c r="E25" s="52"/>
      <c r="F25" s="102" t="s">
        <v>10</v>
      </c>
      <c r="G25" s="106"/>
      <c r="H25" s="91"/>
      <c r="I25" s="53">
        <f t="shared" ref="I25:J25" si="0">SUM(I23:I24)</f>
        <v>0</v>
      </c>
      <c r="J25" s="53">
        <f t="shared" si="0"/>
        <v>0</v>
      </c>
      <c r="K25" s="54" t="s">
        <v>16</v>
      </c>
      <c r="L25" s="55"/>
    </row>
    <row r="26" spans="2:12" ht="13.2">
      <c r="B26" s="87"/>
      <c r="C26" s="87"/>
      <c r="D26" s="99" t="s">
        <v>38</v>
      </c>
      <c r="E26" s="119" t="s">
        <v>11</v>
      </c>
      <c r="F26" s="120" t="s">
        <v>76</v>
      </c>
      <c r="G26" s="119" t="s">
        <v>40</v>
      </c>
      <c r="H26" s="119" t="s">
        <v>41</v>
      </c>
      <c r="I26" s="121">
        <v>45000</v>
      </c>
      <c r="J26" s="122">
        <v>500000</v>
      </c>
      <c r="K26" s="123">
        <f>J26/I26</f>
        <v>11.111111111111111</v>
      </c>
      <c r="L26" s="124" t="s">
        <v>42</v>
      </c>
    </row>
    <row r="27" spans="2:12" ht="15.6">
      <c r="B27" s="87"/>
      <c r="C27" s="87"/>
      <c r="D27" s="87"/>
      <c r="E27" s="56" t="s">
        <v>11</v>
      </c>
      <c r="F27" s="56" t="s">
        <v>7</v>
      </c>
      <c r="G27" s="57" t="s">
        <v>66</v>
      </c>
      <c r="H27" s="56" t="s">
        <v>70</v>
      </c>
      <c r="I27" s="58">
        <v>340000</v>
      </c>
      <c r="J27" s="41">
        <v>210000</v>
      </c>
      <c r="K27" s="59">
        <f t="shared" ref="K27:K31" si="1">J27/I27</f>
        <v>0.61764705882352944</v>
      </c>
      <c r="L27" s="39" t="s">
        <v>79</v>
      </c>
    </row>
    <row r="28" spans="2:12" ht="15.6">
      <c r="B28" s="87"/>
      <c r="C28" s="87"/>
      <c r="D28" s="87"/>
      <c r="E28" s="56" t="s">
        <v>67</v>
      </c>
      <c r="F28" s="133" t="s">
        <v>7</v>
      </c>
      <c r="G28" s="134" t="s">
        <v>87</v>
      </c>
      <c r="H28" s="133" t="s">
        <v>71</v>
      </c>
      <c r="I28" s="135" t="s">
        <v>67</v>
      </c>
      <c r="J28" s="136">
        <v>100000</v>
      </c>
      <c r="K28" s="59" t="s">
        <v>67</v>
      </c>
      <c r="L28" s="39"/>
    </row>
    <row r="29" spans="2:12" ht="15.6">
      <c r="B29" s="87"/>
      <c r="C29" s="87"/>
      <c r="D29" s="87"/>
      <c r="E29" s="61" t="s">
        <v>67</v>
      </c>
      <c r="F29" s="133" t="s">
        <v>7</v>
      </c>
      <c r="G29" s="137" t="s">
        <v>90</v>
      </c>
      <c r="H29" s="133" t="s">
        <v>84</v>
      </c>
      <c r="I29" s="138" t="s">
        <v>67</v>
      </c>
      <c r="J29" s="136">
        <v>300000</v>
      </c>
      <c r="K29" s="62" t="s">
        <v>67</v>
      </c>
      <c r="L29" s="39"/>
    </row>
    <row r="30" spans="2:12" ht="15.6">
      <c r="B30" s="87"/>
      <c r="C30" s="87"/>
      <c r="D30" s="87"/>
      <c r="E30" s="56" t="s">
        <v>7</v>
      </c>
      <c r="F30" s="56" t="s">
        <v>7</v>
      </c>
      <c r="G30" s="60" t="s">
        <v>85</v>
      </c>
      <c r="H30" s="56" t="s">
        <v>86</v>
      </c>
      <c r="I30" s="63">
        <v>288000</v>
      </c>
      <c r="J30" s="41">
        <v>200000</v>
      </c>
      <c r="K30" s="59">
        <f t="shared" si="1"/>
        <v>0.69444444444444442</v>
      </c>
      <c r="L30" s="39"/>
    </row>
    <row r="31" spans="2:12" ht="13.2">
      <c r="B31" s="87"/>
      <c r="C31" s="87"/>
      <c r="D31" s="88"/>
      <c r="E31" s="52"/>
      <c r="F31" s="102" t="s">
        <v>10</v>
      </c>
      <c r="G31" s="103"/>
      <c r="H31" s="104"/>
      <c r="I31" s="64">
        <f>SUM(I26:I30)</f>
        <v>673000</v>
      </c>
      <c r="J31" s="53">
        <f>SUM(J26:J30)</f>
        <v>1310000</v>
      </c>
      <c r="K31" s="65">
        <f t="shared" si="1"/>
        <v>1.9465081723625557</v>
      </c>
      <c r="L31" s="55"/>
    </row>
    <row r="32" spans="2:12" ht="15.6">
      <c r="B32" s="87"/>
      <c r="C32" s="87"/>
      <c r="D32" s="99" t="s">
        <v>43</v>
      </c>
      <c r="E32" s="56" t="s">
        <v>11</v>
      </c>
      <c r="F32" s="60" t="s">
        <v>67</v>
      </c>
      <c r="G32" s="56" t="s">
        <v>44</v>
      </c>
      <c r="H32" s="56" t="s">
        <v>45</v>
      </c>
      <c r="I32" s="58">
        <v>0</v>
      </c>
      <c r="J32" s="41" t="s">
        <v>16</v>
      </c>
      <c r="K32" s="40" t="s">
        <v>16</v>
      </c>
      <c r="L32" s="39"/>
    </row>
    <row r="33" spans="2:12" ht="15.6">
      <c r="B33" s="87"/>
      <c r="C33" s="87"/>
      <c r="D33" s="87"/>
      <c r="E33" s="56" t="s">
        <v>11</v>
      </c>
      <c r="F33" s="60" t="s">
        <v>67</v>
      </c>
      <c r="G33" s="56" t="s">
        <v>46</v>
      </c>
      <c r="H33" s="56" t="s">
        <v>47</v>
      </c>
      <c r="I33" s="58">
        <v>0</v>
      </c>
      <c r="J33" s="41" t="s">
        <v>16</v>
      </c>
      <c r="K33" s="40" t="s">
        <v>16</v>
      </c>
      <c r="L33" s="39"/>
    </row>
    <row r="34" spans="2:12" ht="13.2">
      <c r="B34" s="87"/>
      <c r="C34" s="87"/>
      <c r="D34" s="87"/>
      <c r="E34" s="56" t="s">
        <v>7</v>
      </c>
      <c r="F34" s="56" t="s">
        <v>7</v>
      </c>
      <c r="G34" s="56" t="s">
        <v>48</v>
      </c>
      <c r="H34" s="56" t="s">
        <v>49</v>
      </c>
      <c r="I34" s="58">
        <v>0</v>
      </c>
      <c r="J34" s="41">
        <v>3000000</v>
      </c>
      <c r="K34" s="40" t="s">
        <v>16</v>
      </c>
      <c r="L34" s="39"/>
    </row>
    <row r="35" spans="2:12" ht="13.2">
      <c r="B35" s="87"/>
      <c r="C35" s="87"/>
      <c r="D35" s="87"/>
      <c r="E35" s="56" t="s">
        <v>7</v>
      </c>
      <c r="F35" s="56" t="s">
        <v>7</v>
      </c>
      <c r="G35" s="56" t="s">
        <v>50</v>
      </c>
      <c r="H35" s="56" t="s">
        <v>51</v>
      </c>
      <c r="I35" s="58">
        <v>229600</v>
      </c>
      <c r="J35" s="41">
        <v>300000</v>
      </c>
      <c r="K35" s="66">
        <f>$J:$J/I:I</f>
        <v>1.3066202090592334</v>
      </c>
      <c r="L35" s="39"/>
    </row>
    <row r="36" spans="2:12" ht="13.2">
      <c r="B36" s="87"/>
      <c r="C36" s="87"/>
      <c r="D36" s="87"/>
      <c r="E36" s="56" t="s">
        <v>7</v>
      </c>
      <c r="F36" s="56" t="s">
        <v>7</v>
      </c>
      <c r="G36" s="67" t="s">
        <v>52</v>
      </c>
      <c r="H36" s="67" t="s">
        <v>53</v>
      </c>
      <c r="I36" s="58">
        <v>0</v>
      </c>
      <c r="J36" s="41" t="s">
        <v>16</v>
      </c>
      <c r="K36" s="40" t="s">
        <v>16</v>
      </c>
      <c r="L36" s="39"/>
    </row>
    <row r="37" spans="2:12" ht="15.6">
      <c r="B37" s="87"/>
      <c r="C37" s="87"/>
      <c r="D37" s="87"/>
      <c r="E37" s="56" t="s">
        <v>7</v>
      </c>
      <c r="F37" s="56" t="s">
        <v>7</v>
      </c>
      <c r="G37" s="67" t="s">
        <v>54</v>
      </c>
      <c r="H37" s="67" t="s">
        <v>55</v>
      </c>
      <c r="I37" s="40">
        <v>0</v>
      </c>
      <c r="J37" s="41">
        <v>0</v>
      </c>
      <c r="K37" s="40" t="s">
        <v>16</v>
      </c>
      <c r="L37" s="42" t="s">
        <v>72</v>
      </c>
    </row>
    <row r="38" spans="2:12" ht="13.2">
      <c r="B38" s="87"/>
      <c r="C38" s="87"/>
      <c r="D38" s="87"/>
      <c r="E38" s="119" t="s">
        <v>11</v>
      </c>
      <c r="F38" s="119" t="s">
        <v>11</v>
      </c>
      <c r="G38" s="125" t="s">
        <v>88</v>
      </c>
      <c r="H38" s="119" t="s">
        <v>68</v>
      </c>
      <c r="I38" s="126">
        <v>0</v>
      </c>
      <c r="J38" s="122">
        <v>50000</v>
      </c>
      <c r="K38" s="126" t="s">
        <v>67</v>
      </c>
      <c r="L38" s="127"/>
    </row>
    <row r="39" spans="2:12" ht="13.2">
      <c r="B39" s="87"/>
      <c r="C39" s="87"/>
      <c r="D39" s="87"/>
      <c r="E39" s="56" t="s">
        <v>7</v>
      </c>
      <c r="F39" s="56" t="s">
        <v>7</v>
      </c>
      <c r="G39" s="67" t="s">
        <v>56</v>
      </c>
      <c r="H39" s="67" t="s">
        <v>69</v>
      </c>
      <c r="I39" s="58" t="s">
        <v>16</v>
      </c>
      <c r="J39" s="41">
        <v>40000</v>
      </c>
      <c r="K39" s="40" t="s">
        <v>16</v>
      </c>
      <c r="L39" s="39"/>
    </row>
    <row r="40" spans="2:12" ht="13.2">
      <c r="B40" s="87"/>
      <c r="C40" s="87"/>
      <c r="D40" s="88"/>
      <c r="E40" s="52"/>
      <c r="F40" s="102" t="s">
        <v>10</v>
      </c>
      <c r="G40" s="103"/>
      <c r="H40" s="104"/>
      <c r="I40" s="68">
        <f t="shared" ref="I40:J40" si="2">SUM(I32:I39)</f>
        <v>229600</v>
      </c>
      <c r="J40" s="68">
        <f t="shared" si="2"/>
        <v>3390000</v>
      </c>
      <c r="K40" s="69">
        <f>$J:$J/I:I</f>
        <v>14.764808362369338</v>
      </c>
      <c r="L40" s="70"/>
    </row>
    <row r="41" spans="2:12" ht="15.6">
      <c r="B41" s="87"/>
      <c r="C41" s="87"/>
      <c r="D41" s="99" t="s">
        <v>57</v>
      </c>
      <c r="E41" s="60" t="s">
        <v>67</v>
      </c>
      <c r="F41" s="57" t="s">
        <v>83</v>
      </c>
      <c r="G41" s="67" t="s">
        <v>57</v>
      </c>
      <c r="H41" s="67" t="s">
        <v>58</v>
      </c>
      <c r="I41" s="58" t="s">
        <v>16</v>
      </c>
      <c r="J41" s="41">
        <v>50000</v>
      </c>
      <c r="K41" s="40" t="s">
        <v>16</v>
      </c>
      <c r="L41" s="39"/>
    </row>
    <row r="42" spans="2:12" ht="15.6">
      <c r="B42" s="87"/>
      <c r="C42" s="87"/>
      <c r="D42" s="87"/>
      <c r="E42" s="56" t="s">
        <v>16</v>
      </c>
      <c r="F42" s="133" t="s">
        <v>7</v>
      </c>
      <c r="G42" s="139" t="s">
        <v>91</v>
      </c>
      <c r="H42" s="140" t="s">
        <v>59</v>
      </c>
      <c r="I42" s="135" t="s">
        <v>16</v>
      </c>
      <c r="J42" s="136">
        <v>500000</v>
      </c>
      <c r="K42" s="40" t="s">
        <v>16</v>
      </c>
      <c r="L42" s="39"/>
    </row>
    <row r="43" spans="2:12" ht="13.2">
      <c r="B43" s="87"/>
      <c r="C43" s="87"/>
      <c r="D43" s="88"/>
      <c r="E43" s="52"/>
      <c r="F43" s="102" t="s">
        <v>10</v>
      </c>
      <c r="G43" s="103"/>
      <c r="H43" s="104"/>
      <c r="I43" s="53">
        <f t="shared" ref="I43:J43" si="3">SUM(I42)</f>
        <v>0</v>
      </c>
      <c r="J43" s="53">
        <f t="shared" si="3"/>
        <v>500000</v>
      </c>
      <c r="K43" s="71" t="s">
        <v>16</v>
      </c>
      <c r="L43" s="55"/>
    </row>
    <row r="44" spans="2:12" ht="13.2">
      <c r="B44" s="87"/>
      <c r="C44" s="87"/>
      <c r="D44" s="99" t="s">
        <v>60</v>
      </c>
      <c r="E44" s="56" t="s">
        <v>7</v>
      </c>
      <c r="F44" s="56" t="s">
        <v>7</v>
      </c>
      <c r="G44" s="56" t="s">
        <v>60</v>
      </c>
      <c r="H44" s="56" t="s">
        <v>61</v>
      </c>
      <c r="I44" s="63">
        <v>0</v>
      </c>
      <c r="J44" s="63">
        <v>0</v>
      </c>
      <c r="K44" s="40" t="s">
        <v>17</v>
      </c>
      <c r="L44" s="72"/>
    </row>
    <row r="45" spans="2:12" ht="13.2">
      <c r="B45" s="87"/>
      <c r="C45" s="87"/>
      <c r="D45" s="88"/>
      <c r="E45" s="52"/>
      <c r="F45" s="102" t="s">
        <v>10</v>
      </c>
      <c r="G45" s="103"/>
      <c r="H45" s="104"/>
      <c r="I45" s="53">
        <f t="shared" ref="I45:J45" si="4">SUM(I44)</f>
        <v>0</v>
      </c>
      <c r="J45" s="53">
        <f t="shared" si="4"/>
        <v>0</v>
      </c>
      <c r="K45" s="71" t="s">
        <v>17</v>
      </c>
      <c r="L45" s="55"/>
    </row>
    <row r="46" spans="2:12" ht="13.2">
      <c r="B46" s="87"/>
      <c r="C46" s="88"/>
      <c r="D46" s="79" t="s">
        <v>62</v>
      </c>
      <c r="E46" s="80"/>
      <c r="F46" s="80"/>
      <c r="G46" s="80"/>
      <c r="H46" s="81"/>
      <c r="I46" s="25">
        <f>SUM(I22,I25,I31,I40,I43,I45)</f>
        <v>902600</v>
      </c>
      <c r="J46" s="25">
        <f>SUM(J22,J25,J31,J40,J43)</f>
        <v>5200000</v>
      </c>
      <c r="K46" s="26">
        <f>$J:$J/I:I</f>
        <v>5.7611345003323731</v>
      </c>
      <c r="L46" s="27"/>
    </row>
    <row r="47" spans="2:12" ht="13.2">
      <c r="B47" s="88"/>
      <c r="C47" s="76" t="s">
        <v>18</v>
      </c>
      <c r="D47" s="77"/>
      <c r="E47" s="77"/>
      <c r="F47" s="77"/>
      <c r="G47" s="77"/>
      <c r="H47" s="78"/>
      <c r="I47" s="28">
        <f t="shared" ref="I47:J47" si="5">I46</f>
        <v>902600</v>
      </c>
      <c r="J47" s="28">
        <f t="shared" si="5"/>
        <v>5200000</v>
      </c>
      <c r="K47" s="29">
        <f>$J:$J/I:I</f>
        <v>5.7611345003323731</v>
      </c>
      <c r="L47" s="30"/>
    </row>
    <row r="50" spans="3:11" ht="62.4">
      <c r="G50" s="100" t="s">
        <v>7</v>
      </c>
      <c r="H50" s="84"/>
      <c r="I50" s="49" t="s">
        <v>77</v>
      </c>
      <c r="J50" s="31" t="s">
        <v>5</v>
      </c>
      <c r="K50" s="31" t="s">
        <v>6</v>
      </c>
    </row>
    <row r="51" spans="3:11" ht="15.6">
      <c r="C51" s="141" t="s">
        <v>92</v>
      </c>
      <c r="D51" s="142">
        <f>J15-J8</f>
        <v>4350000</v>
      </c>
      <c r="G51" s="101" t="s">
        <v>63</v>
      </c>
      <c r="H51" s="84"/>
      <c r="I51" s="17">
        <v>885196</v>
      </c>
      <c r="J51" s="17">
        <f>J10</f>
        <v>4700000</v>
      </c>
      <c r="K51" s="32">
        <f>$J:$J/I:I</f>
        <v>5.3095585610418485</v>
      </c>
    </row>
    <row r="52" spans="3:11" ht="15.6">
      <c r="C52" s="141" t="s">
        <v>93</v>
      </c>
      <c r="D52" s="143">
        <v>900000</v>
      </c>
      <c r="G52" s="101" t="s">
        <v>19</v>
      </c>
      <c r="H52" s="84"/>
      <c r="I52" s="17">
        <v>885196</v>
      </c>
      <c r="J52" s="17">
        <f>SUMIF($F$20:$F42,$G50,J$20:J$42)</f>
        <v>4700000</v>
      </c>
      <c r="K52" s="32">
        <f>$J:$J/I:I</f>
        <v>5.3095585610418485</v>
      </c>
    </row>
    <row r="53" spans="3:11" ht="15.6">
      <c r="C53" s="141" t="s">
        <v>94</v>
      </c>
      <c r="D53" s="144">
        <v>0.2069</v>
      </c>
      <c r="G53" s="107" t="s">
        <v>64</v>
      </c>
      <c r="H53" s="84"/>
      <c r="I53" s="33">
        <f t="shared" ref="I53:J53" si="6">I51-I52</f>
        <v>0</v>
      </c>
      <c r="J53" s="33">
        <f t="shared" si="6"/>
        <v>0</v>
      </c>
      <c r="K53" s="34" t="s">
        <v>16</v>
      </c>
    </row>
    <row r="54" spans="3:11" ht="13.2">
      <c r="G54" s="108"/>
      <c r="H54" s="109"/>
      <c r="I54" s="24"/>
      <c r="J54" s="24"/>
      <c r="K54" s="24"/>
    </row>
    <row r="55" spans="3:11" ht="62.4">
      <c r="G55" s="100" t="s">
        <v>11</v>
      </c>
      <c r="H55" s="84"/>
      <c r="I55" s="49" t="s">
        <v>77</v>
      </c>
      <c r="J55" s="31" t="s">
        <v>5</v>
      </c>
      <c r="K55" s="31" t="s">
        <v>6</v>
      </c>
    </row>
    <row r="56" spans="3:11" ht="13.2">
      <c r="G56" s="101" t="s">
        <v>63</v>
      </c>
      <c r="H56" s="84"/>
      <c r="I56" s="17">
        <f>I12</f>
        <v>2600000</v>
      </c>
      <c r="J56" s="17">
        <f>J12</f>
        <v>550000</v>
      </c>
      <c r="K56" s="32">
        <f>$J:$J/I:I</f>
        <v>0.21153846153846154</v>
      </c>
    </row>
    <row r="57" spans="3:11" ht="13.2">
      <c r="G57" s="101" t="s">
        <v>19</v>
      </c>
      <c r="H57" s="84"/>
      <c r="I57" s="17">
        <f>SUMIF($E$20:$E$42,$G55,I$20:I$42)</f>
        <v>385000</v>
      </c>
      <c r="J57" s="17">
        <f ca="1">SUMIF($F$20:$F49,$G55,J$20:J$42)</f>
        <v>550000</v>
      </c>
      <c r="K57" s="32">
        <f ca="1">$J:$J/I:I</f>
        <v>1.4285714285714286</v>
      </c>
    </row>
    <row r="58" spans="3:11" ht="13.2">
      <c r="G58" s="107" t="s">
        <v>64</v>
      </c>
      <c r="H58" s="84"/>
      <c r="I58" s="33">
        <f t="shared" ref="I58:J58" si="7">I56-I57</f>
        <v>2215000</v>
      </c>
      <c r="J58" s="33">
        <f t="shared" ca="1" si="7"/>
        <v>0</v>
      </c>
      <c r="K58" s="35">
        <f ca="1">J58/I58</f>
        <v>0</v>
      </c>
    </row>
    <row r="59" spans="3:11" ht="13.2">
      <c r="G59" s="36"/>
      <c r="H59" s="36"/>
      <c r="I59" s="24"/>
      <c r="J59" s="24"/>
      <c r="K59" s="24"/>
    </row>
    <row r="60" spans="3:11" ht="62.4">
      <c r="G60" s="100" t="s">
        <v>39</v>
      </c>
      <c r="H60" s="84"/>
      <c r="I60" s="49" t="s">
        <v>77</v>
      </c>
      <c r="J60" s="31" t="s">
        <v>5</v>
      </c>
      <c r="K60" s="31" t="s">
        <v>6</v>
      </c>
    </row>
    <row r="61" spans="3:11" ht="13.2">
      <c r="G61" s="101" t="s">
        <v>63</v>
      </c>
      <c r="H61" s="84"/>
      <c r="I61" s="17" t="s">
        <v>16</v>
      </c>
      <c r="J61" s="17">
        <v>0</v>
      </c>
      <c r="K61" s="37" t="s">
        <v>17</v>
      </c>
    </row>
    <row r="62" spans="3:11" ht="13.2">
      <c r="G62" s="101" t="s">
        <v>19</v>
      </c>
      <c r="H62" s="84"/>
      <c r="I62" s="17" t="s">
        <v>16</v>
      </c>
      <c r="J62" s="17">
        <f ca="1">SUMIF($F$20:$F54,$G60,J$20:J$42)</f>
        <v>0</v>
      </c>
      <c r="K62" s="37" t="s">
        <v>17</v>
      </c>
    </row>
    <row r="63" spans="3:11" ht="13.2">
      <c r="G63" s="107" t="s">
        <v>64</v>
      </c>
      <c r="H63" s="84"/>
      <c r="I63" s="33" t="s">
        <v>16</v>
      </c>
      <c r="J63" s="33">
        <v>0</v>
      </c>
      <c r="K63" s="34" t="s">
        <v>17</v>
      </c>
    </row>
    <row r="64" spans="3:11" ht="13.2">
      <c r="G64" s="36"/>
      <c r="H64" s="36"/>
      <c r="I64" s="24"/>
      <c r="J64" s="24"/>
      <c r="K64" s="24"/>
    </row>
    <row r="65" spans="7:11" ht="62.4">
      <c r="G65" s="100" t="s">
        <v>65</v>
      </c>
      <c r="H65" s="84"/>
      <c r="I65" s="49" t="s">
        <v>77</v>
      </c>
      <c r="J65" s="31" t="s">
        <v>5</v>
      </c>
      <c r="K65" s="31" t="s">
        <v>6</v>
      </c>
    </row>
    <row r="66" spans="7:11" ht="13.2">
      <c r="G66" s="101" t="s">
        <v>63</v>
      </c>
      <c r="H66" s="84"/>
      <c r="I66" s="17">
        <f>SUM(I51,I56)</f>
        <v>3485196</v>
      </c>
      <c r="J66" s="17">
        <f t="shared" ref="J66:J67" si="8">SUM(J51,J56, J61)</f>
        <v>5250000</v>
      </c>
      <c r="K66" s="32">
        <f>$J:$J/I:I</f>
        <v>1.5063715211425699</v>
      </c>
    </row>
    <row r="67" spans="7:11" ht="13.2">
      <c r="G67" s="101" t="s">
        <v>19</v>
      </c>
      <c r="H67" s="84"/>
      <c r="I67" s="17">
        <f>I47</f>
        <v>902600</v>
      </c>
      <c r="J67" s="17">
        <f t="shared" ca="1" si="8"/>
        <v>5250000</v>
      </c>
      <c r="K67" s="32">
        <f ca="1">$J:$J/I:I</f>
        <v>5.816530024374031</v>
      </c>
    </row>
    <row r="68" spans="7:11" ht="13.2">
      <c r="G68" s="107" t="s">
        <v>64</v>
      </c>
      <c r="H68" s="84"/>
      <c r="I68" s="33">
        <f t="shared" ref="I68:J68" si="9">I66-I67</f>
        <v>2582596</v>
      </c>
      <c r="J68" s="33">
        <f t="shared" ca="1" si="9"/>
        <v>0</v>
      </c>
      <c r="K68" s="38">
        <f ca="1">$J:$J/I:I</f>
        <v>0</v>
      </c>
    </row>
  </sheetData>
  <mergeCells count="47">
    <mergeCell ref="G68:H68"/>
    <mergeCell ref="G60:H60"/>
    <mergeCell ref="G61:H61"/>
    <mergeCell ref="G62:H62"/>
    <mergeCell ref="G63:H63"/>
    <mergeCell ref="G65:H65"/>
    <mergeCell ref="G52:H52"/>
    <mergeCell ref="G66:H66"/>
    <mergeCell ref="G67:H67"/>
    <mergeCell ref="G53:H53"/>
    <mergeCell ref="G54:H54"/>
    <mergeCell ref="G55:H55"/>
    <mergeCell ref="G56:H56"/>
    <mergeCell ref="G57:H57"/>
    <mergeCell ref="G58:H58"/>
    <mergeCell ref="B20:B47"/>
    <mergeCell ref="C20:C46"/>
    <mergeCell ref="D44:D45"/>
    <mergeCell ref="G50:H50"/>
    <mergeCell ref="G51:H51"/>
    <mergeCell ref="F45:H45"/>
    <mergeCell ref="D20:D22"/>
    <mergeCell ref="D23:D25"/>
    <mergeCell ref="D26:D31"/>
    <mergeCell ref="D41:D43"/>
    <mergeCell ref="D32:D40"/>
    <mergeCell ref="F22:H22"/>
    <mergeCell ref="F25:H25"/>
    <mergeCell ref="F31:H31"/>
    <mergeCell ref="F40:H40"/>
    <mergeCell ref="F43:H43"/>
    <mergeCell ref="C47:H47"/>
    <mergeCell ref="D46:H46"/>
    <mergeCell ref="D5:K5"/>
    <mergeCell ref="F11:F12"/>
    <mergeCell ref="F7:F10"/>
    <mergeCell ref="E7:E10"/>
    <mergeCell ref="E11:E12"/>
    <mergeCell ref="E6:F6"/>
    <mergeCell ref="G10:H10"/>
    <mergeCell ref="G14:H14"/>
    <mergeCell ref="D7:D15"/>
    <mergeCell ref="G12:H12"/>
    <mergeCell ref="B18:L18"/>
    <mergeCell ref="F13:F14"/>
    <mergeCell ref="E13:E14"/>
    <mergeCell ref="E15:H15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lds</dc:creator>
  <cp:lastModifiedBy>lds</cp:lastModifiedBy>
  <dcterms:created xsi:type="dcterms:W3CDTF">2022-10-29T13:52:17Z</dcterms:created>
  <dcterms:modified xsi:type="dcterms:W3CDTF">2022-11-02T01:02:19Z</dcterms:modified>
</cp:coreProperties>
</file>