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Lim\Desktop\"/>
    </mc:Choice>
  </mc:AlternateContent>
  <xr:revisionPtr revIDLastSave="0" documentId="8_{EFEC4B78-0517-4C4E-979B-BE201E66815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기층 기구" sheetId="1" r:id="rId1"/>
    <sheet name="중앙회계 지원 대상 기구" sheetId="2" r:id="rId2"/>
  </sheets>
  <calcPr calcId="191029"/>
  <fileRecoveryPr repairLoad="1"/>
</workbook>
</file>

<file path=xl/calcChain.xml><?xml version="1.0" encoding="utf-8"?>
<calcChain xmlns="http://schemas.openxmlformats.org/spreadsheetml/2006/main">
  <c r="I85" i="2" l="1"/>
  <c r="J85" i="2" s="1"/>
  <c r="H85" i="2"/>
  <c r="I80" i="2"/>
  <c r="J80" i="2" s="1"/>
  <c r="H80" i="2"/>
  <c r="I75" i="2"/>
  <c r="J75" i="2" s="1"/>
  <c r="H75" i="2"/>
  <c r="H74" i="2"/>
  <c r="H76" i="2" s="1"/>
  <c r="H59" i="2"/>
  <c r="H67" i="2" s="1"/>
  <c r="J58" i="2"/>
  <c r="I58" i="2"/>
  <c r="I59" i="2" s="1"/>
  <c r="H58" i="2"/>
  <c r="J57" i="2"/>
  <c r="I55" i="2"/>
  <c r="I56" i="2" s="1"/>
  <c r="H55" i="2"/>
  <c r="H56" i="2" s="1"/>
  <c r="J54" i="2"/>
  <c r="J53" i="2"/>
  <c r="J52" i="2"/>
  <c r="J51" i="2"/>
  <c r="I50" i="2"/>
  <c r="J50" i="2" s="1"/>
  <c r="I49" i="2"/>
  <c r="H49" i="2"/>
  <c r="H50" i="2" s="1"/>
  <c r="J48" i="2"/>
  <c r="J47" i="2"/>
  <c r="J46" i="2"/>
  <c r="J45" i="2"/>
  <c r="J44" i="2"/>
  <c r="I44" i="2"/>
  <c r="H44" i="2"/>
  <c r="J42" i="2"/>
  <c r="I40" i="2"/>
  <c r="I41" i="2" s="1"/>
  <c r="H40" i="2"/>
  <c r="J39" i="2"/>
  <c r="J38" i="2"/>
  <c r="J37" i="2"/>
  <c r="I36" i="2"/>
  <c r="H36" i="2"/>
  <c r="J36" i="2" s="1"/>
  <c r="J35" i="2"/>
  <c r="J34" i="2"/>
  <c r="J33" i="2"/>
  <c r="I32" i="2"/>
  <c r="I31" i="2"/>
  <c r="J31" i="2" s="1"/>
  <c r="J30" i="2"/>
  <c r="I29" i="2"/>
  <c r="H29" i="2"/>
  <c r="H32" i="2" s="1"/>
  <c r="J28" i="2"/>
  <c r="J27" i="2"/>
  <c r="I23" i="2"/>
  <c r="I66" i="2" s="1"/>
  <c r="H23" i="2"/>
  <c r="H66" i="2" s="1"/>
  <c r="I22" i="2"/>
  <c r="I84" i="2" s="1"/>
  <c r="H22" i="2"/>
  <c r="J22" i="2" s="1"/>
  <c r="J21" i="2"/>
  <c r="J20" i="2"/>
  <c r="J19" i="2"/>
  <c r="I18" i="2"/>
  <c r="I79" i="2" s="1"/>
  <c r="H18" i="2"/>
  <c r="H79" i="2" s="1"/>
  <c r="H81" i="2" s="1"/>
  <c r="J17" i="2"/>
  <c r="J16" i="2"/>
  <c r="J15" i="2"/>
  <c r="J14" i="2"/>
  <c r="J13" i="2"/>
  <c r="I12" i="2"/>
  <c r="J12" i="2" s="1"/>
  <c r="H12" i="2"/>
  <c r="J11" i="2"/>
  <c r="J10" i="2"/>
  <c r="J9" i="2"/>
  <c r="J8" i="2"/>
  <c r="J7" i="2"/>
  <c r="J6" i="2"/>
  <c r="J5" i="2"/>
  <c r="I50" i="1"/>
  <c r="H50" i="1"/>
  <c r="I45" i="1"/>
  <c r="J45" i="1" s="1"/>
  <c r="H45" i="1"/>
  <c r="I40" i="1"/>
  <c r="H40" i="1"/>
  <c r="I39" i="1"/>
  <c r="H23" i="1"/>
  <c r="H24" i="1" s="1"/>
  <c r="H32" i="1" s="1"/>
  <c r="I22" i="1"/>
  <c r="I23" i="1" s="1"/>
  <c r="J21" i="1"/>
  <c r="I16" i="1"/>
  <c r="I49" i="1" s="1"/>
  <c r="H16" i="1"/>
  <c r="H49" i="1" s="1"/>
  <c r="J15" i="1"/>
  <c r="I14" i="1"/>
  <c r="I44" i="1" s="1"/>
  <c r="H14" i="1"/>
  <c r="H44" i="1" s="1"/>
  <c r="H46" i="1" s="1"/>
  <c r="J13" i="1"/>
  <c r="I12" i="1"/>
  <c r="H12" i="1"/>
  <c r="H39" i="1" s="1"/>
  <c r="J11" i="1"/>
  <c r="J10" i="1"/>
  <c r="J9" i="1"/>
  <c r="J8" i="1"/>
  <c r="J7" i="1"/>
  <c r="J6" i="1"/>
  <c r="J5" i="1"/>
  <c r="J23" i="1" l="1"/>
  <c r="I24" i="1"/>
  <c r="I32" i="1" s="1"/>
  <c r="J32" i="1" s="1"/>
  <c r="I41" i="1"/>
  <c r="J41" i="1" s="1"/>
  <c r="J22" i="1"/>
  <c r="J50" i="1"/>
  <c r="H51" i="1"/>
  <c r="H41" i="1"/>
  <c r="J40" i="1"/>
  <c r="J12" i="1"/>
  <c r="H68" i="2"/>
  <c r="J44" i="1"/>
  <c r="I46" i="1"/>
  <c r="I51" i="1"/>
  <c r="J49" i="1"/>
  <c r="J59" i="2"/>
  <c r="I67" i="2"/>
  <c r="J67" i="2" s="1"/>
  <c r="H60" i="2"/>
  <c r="J66" i="2"/>
  <c r="J79" i="2"/>
  <c r="I81" i="2"/>
  <c r="I60" i="2"/>
  <c r="I86" i="2"/>
  <c r="J56" i="2"/>
  <c r="J23" i="2"/>
  <c r="H41" i="2"/>
  <c r="J41" i="2" s="1"/>
  <c r="J16" i="1"/>
  <c r="J39" i="1"/>
  <c r="J32" i="2"/>
  <c r="J40" i="2"/>
  <c r="J55" i="2"/>
  <c r="I74" i="2"/>
  <c r="H17" i="1"/>
  <c r="H31" i="1" s="1"/>
  <c r="H33" i="1" s="1"/>
  <c r="I17" i="1"/>
  <c r="J49" i="2"/>
  <c r="J18" i="2"/>
  <c r="H84" i="2"/>
  <c r="H86" i="2" s="1"/>
  <c r="J29" i="2"/>
  <c r="J14" i="1"/>
  <c r="J24" i="1" l="1"/>
  <c r="I68" i="2"/>
  <c r="J68" i="2" s="1"/>
  <c r="J84" i="2"/>
  <c r="I76" i="2"/>
  <c r="J76" i="2" s="1"/>
  <c r="J74" i="2"/>
  <c r="J60" i="2"/>
  <c r="J17" i="1"/>
  <c r="I31" i="1"/>
  <c r="I33" i="1" l="1"/>
  <c r="J33" i="1" s="1"/>
  <c r="J31" i="1"/>
</calcChain>
</file>

<file path=xl/sharedStrings.xml><?xml version="1.0" encoding="utf-8"?>
<sst xmlns="http://schemas.openxmlformats.org/spreadsheetml/2006/main" count="273" uniqueCount="107">
  <si>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</si>
  <si>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</si>
  <si>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</si>
  <si>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</si>
  <si>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</si>
  <si>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</si>
  <si>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</si>
  <si>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</si>
  <si>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</si>
  <si>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KAIST 산업및시스템공학과 학부 학생회</t>
  </si>
  <si>
    <t>학생</t>
  </si>
  <si>
    <t>기층 예산</t>
  </si>
  <si>
    <t>AA</t>
  </si>
  <si>
    <t>-</t>
  </si>
  <si>
    <t>필수 기입 항목</t>
  </si>
  <si>
    <t>기층 예산 이월금</t>
  </si>
  <si>
    <t>AB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</si>
  <si>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</si>
  <si>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</si>
  <si>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</si>
  <si>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</si>
  <si>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</si>
  <si>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</si>
  <si>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</si>
  <si>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</si>
  <si>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카카오뱅크 카드 캐시백</t>
  </si>
  <si>
    <t>AG</t>
  </si>
  <si>
    <t>계</t>
  </si>
  <si>
    <t>본회계</t>
  </si>
  <si>
    <t>자치</t>
  </si>
  <si>
    <t>전반기 이월금</t>
  </si>
  <si>
    <t>CA</t>
  </si>
  <si>
    <t>2022년 필수 기입 항목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</si>
  <si>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</si>
  <si>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</si>
  <si>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</si>
  <si>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</si>
  <si>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</si>
  <si>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</si>
  <si>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</si>
  <si>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t>합계</t>
  </si>
  <si>
    <t>전체 대항목 총계</t>
  </si>
  <si>
    <t>전년도</t>
  </si>
  <si>
    <t>당해년도</t>
  </si>
  <si>
    <t>전년도 대비</t>
  </si>
  <si>
    <t>잔액</t>
  </si>
  <si>
    <t>겨울학기 이월금</t>
  </si>
  <si>
    <t>작성 예시</t>
  </si>
  <si>
    <t>중앙회계 지원금</t>
  </si>
  <si>
    <t>학생 이월금</t>
  </si>
  <si>
    <t>학교 지원금</t>
  </si>
  <si>
    <t>BA</t>
  </si>
  <si>
    <t>광고 수익금</t>
  </si>
  <si>
    <t>자치 이월금</t>
  </si>
  <si>
    <t>단체장</t>
  </si>
  <si>
    <t>예시) 회의비</t>
  </si>
  <si>
    <t>회의비</t>
  </si>
  <si>
    <t>A1</t>
  </si>
  <si>
    <t>*재정의 출처에 따른 사업 수혜 대상자(Ex. 학생회비/과비 납부자) 필수 기입</t>
  </si>
  <si>
    <t>회의 출장비</t>
  </si>
  <si>
    <t>A2</t>
  </si>
  <si>
    <t>B1</t>
  </si>
  <si>
    <t>부서1</t>
  </si>
  <si>
    <t>예시) 개별연구 교류행사</t>
  </si>
  <si>
    <t>예시) 피자</t>
  </si>
  <si>
    <t>C1</t>
  </si>
  <si>
    <t>예시) 추첨상품</t>
  </si>
  <si>
    <t>C2</t>
  </si>
  <si>
    <t>예시) 문화상품권</t>
  </si>
  <si>
    <t>C3</t>
  </si>
  <si>
    <t>예시) 학생회 LT</t>
  </si>
  <si>
    <t>예시) 식대비용</t>
  </si>
  <si>
    <t>D1</t>
  </si>
  <si>
    <t>예시) 교통비</t>
  </si>
  <si>
    <t>D2</t>
  </si>
  <si>
    <t>예시) 숙소비</t>
  </si>
  <si>
    <t>D3</t>
  </si>
  <si>
    <t>부서2</t>
  </si>
  <si>
    <t>사업명1</t>
  </si>
  <si>
    <t>세부항목1</t>
  </si>
  <si>
    <t>E1</t>
  </si>
  <si>
    <t>예시) 사업수혜자: 과비 납부자</t>
  </si>
  <si>
    <t>세부항목1 예비비</t>
  </si>
  <si>
    <t>E2</t>
  </si>
  <si>
    <t>※ 예비비는 세부항목의 10% 이하</t>
  </si>
  <si>
    <t>사업명2</t>
  </si>
  <si>
    <t>F1</t>
  </si>
  <si>
    <t>예시) 사업수혜자: 학생회비 납부자</t>
  </si>
  <si>
    <t>F2</t>
  </si>
  <si>
    <t>세부항목2</t>
  </si>
  <si>
    <t>F3</t>
  </si>
  <si>
    <t>세부항목2 예비비</t>
  </si>
  <si>
    <t>F4</t>
  </si>
  <si>
    <t>부서3</t>
  </si>
  <si>
    <t>G1</t>
  </si>
  <si>
    <t>G2</t>
  </si>
  <si>
    <t>G3</t>
  </si>
  <si>
    <t>G4</t>
  </si>
  <si>
    <t>부서4</t>
  </si>
  <si>
    <t>H1</t>
  </si>
  <si>
    <t/>
  </si>
  <si>
    <t>-</t>
    <phoneticPr fontId="6" type="noConversion"/>
  </si>
  <si>
    <t>회계부</t>
    <phoneticPr fontId="6" type="noConversion"/>
  </si>
  <si>
    <t>캡슐커피</t>
    <phoneticPr fontId="6" type="noConversion"/>
  </si>
  <si>
    <t>자치</t>
    <phoneticPr fontId="6" type="noConversion"/>
  </si>
  <si>
    <t>캡슐커피 구매 비용</t>
    <phoneticPr fontId="6" type="noConversion"/>
  </si>
  <si>
    <t>A1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</si>
</sst>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9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i/>
      <sz val="10"/>
      <color rgb="FF000000"/>
      <name val="Arial"/>
    </font>
    <font>
      <i/>
      <sz val="10"/>
      <color rgb="FFB7B7B7"/>
      <name val="Arial"/>
    </font>
    <font>
      <sz val="10"/>
      <color rgb="FF000000"/>
      <name val="Arial"/>
    </font>
    <font>
      <sz val="8"/>
      <name val="돋움"/>
      <family val="3"/>
      <charset val="129"/>
    </font>
    <font>
      <sz val="10"/>
      <color rgb="FF000000"/>
      <name val="Arial"/>
      <family val="2"/>
    </font>
    <font>
      <sz val="10"/>
      <color rgb="FF00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/>
    </xf>
    <xf numFmtId="176" fontId="1" fillId="3" borderId="5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  <xf numFmtId="176" fontId="1" fillId="4" borderId="9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177" fontId="0" fillId="4" borderId="5" xfId="0" applyNumberFormat="1" applyFont="1" applyFill="1" applyBorder="1" applyAlignment="1">
      <alignment horizontal="center" vertical="center"/>
    </xf>
    <xf numFmtId="178" fontId="1" fillId="3" borderId="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176" fontId="1" fillId="5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176" fontId="1" fillId="7" borderId="5" xfId="0" applyNumberFormat="1" applyFont="1" applyFill="1" applyBorder="1" applyAlignment="1">
      <alignment horizontal="center" vertical="center"/>
    </xf>
    <xf numFmtId="10" fontId="0" fillId="7" borderId="5" xfId="0" applyNumberFormat="1" applyFont="1" applyFill="1" applyBorder="1" applyAlignment="1">
      <alignment horizontal="center" vertical="center"/>
    </xf>
    <xf numFmtId="10" fontId="0" fillId="8" borderId="5" xfId="0" applyNumberFormat="1" applyFont="1" applyFill="1" applyBorder="1" applyAlignment="1">
      <alignment horizontal="center"/>
    </xf>
    <xf numFmtId="10" fontId="0" fillId="7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77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wrapText="1"/>
    </xf>
    <xf numFmtId="176" fontId="0" fillId="0" borderId="4" xfId="0" applyNumberFormat="1" applyFont="1" applyBorder="1" applyAlignment="1">
      <alignment horizontal="center" wrapText="1"/>
    </xf>
    <xf numFmtId="0" fontId="2" fillId="0" borderId="5" xfId="0" applyFont="1" applyBorder="1"/>
    <xf numFmtId="176" fontId="0" fillId="0" borderId="8" xfId="0" applyNumberFormat="1" applyFont="1" applyBorder="1" applyAlignment="1">
      <alignment horizontal="center" wrapText="1"/>
    </xf>
    <xf numFmtId="176" fontId="0" fillId="0" borderId="9" xfId="0" applyNumberFormat="1" applyFont="1" applyBorder="1" applyAlignment="1">
      <alignment horizontal="center" wrapText="1"/>
    </xf>
    <xf numFmtId="176" fontId="0" fillId="0" borderId="8" xfId="0" applyNumberFormat="1" applyFont="1" applyBorder="1" applyAlignment="1">
      <alignment horizontal="center" wrapText="1"/>
    </xf>
    <xf numFmtId="176" fontId="0" fillId="8" borderId="9" xfId="0" applyNumberFormat="1" applyFont="1" applyFill="1" applyBorder="1" applyAlignment="1">
      <alignment horizontal="center" vertical="center"/>
    </xf>
    <xf numFmtId="177" fontId="0" fillId="8" borderId="5" xfId="0" applyNumberFormat="1" applyFont="1" applyFill="1" applyBorder="1" applyAlignment="1">
      <alignment horizontal="center" vertical="center"/>
    </xf>
    <xf numFmtId="176" fontId="0" fillId="8" borderId="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0" fillId="8" borderId="5" xfId="0" applyNumberFormat="1" applyFont="1" applyFill="1" applyBorder="1" applyAlignment="1">
      <alignment horizontal="center" vertical="center"/>
    </xf>
    <xf numFmtId="176" fontId="1" fillId="4" borderId="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178" fontId="0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8" borderId="0" xfId="0" applyFont="1" applyFill="1" applyAlignment="1">
      <alignment horizontal="center" vertical="center"/>
    </xf>
    <xf numFmtId="178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0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4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76" fontId="0" fillId="0" borderId="6" xfId="0" applyNumberFormat="1" applyFont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1" fillId="2" borderId="2" xfId="0" applyFont="1" applyFill="1" applyBorder="1" applyAlignment="1">
      <alignment horizontal="center"/>
    </xf>
    <xf numFmtId="176" fontId="0" fillId="0" borderId="7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02"/>
  <sheetViews>
    <sheetView tabSelected="1" topLeftCell="A10" workbookViewId="0">
      <selection activeCell="M18" sqref="M18"/>
    </sheetView>
  </sheetViews>
  <sheetFormatPr defaultColWidth="12.5703125" defaultRowHeight="15.75" customHeight="1" x14ac:dyDescent="0.2"/>
  <cols>
    <col min="4" max="4" width="22.28515625" customWidth="1"/>
    <col min="5" max="5" width="12.85546875" customWidth="1"/>
    <col min="6" max="6" width="29.140625" customWidth="1"/>
    <col min="8" max="8" width="15.42578125" customWidth="1"/>
    <col min="9" max="9" width="13.28515625" customWidth="1"/>
    <col min="10" max="11" width="13.140625" customWidth="1"/>
  </cols>
  <sheetData>
    <row r="1" spans="1:29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">
      <c r="A3" s="1"/>
      <c r="B3" s="1"/>
      <c r="C3" s="2"/>
      <c r="D3" s="84" t="s">
        <v>0</v>
      </c>
      <c r="E3" s="85"/>
      <c r="F3" s="85"/>
      <c r="G3" s="85"/>
      <c r="H3" s="85"/>
      <c r="I3" s="85"/>
      <c r="J3" s="85"/>
      <c r="K3" s="8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">
      <c r="A5" s="1"/>
      <c r="B5" s="1"/>
      <c r="C5" s="2"/>
      <c r="D5" s="87" t="s">
        <v>9</v>
      </c>
      <c r="E5" s="90" t="s">
        <v>10</v>
      </c>
      <c r="F5" s="7" t="s">
        <v>11</v>
      </c>
      <c r="G5" s="8" t="s">
        <v>12</v>
      </c>
      <c r="H5" s="107" t="s">
        <v>101</v>
      </c>
      <c r="I5" s="10" t="s">
        <v>13</v>
      </c>
      <c r="J5" s="11" t="str">
        <f t="shared" ref="J5:J17" si="0">IFERROR(I5/H5,"-%")</f>
        <v>-%</v>
      </c>
      <c r="K5" s="8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">
      <c r="A6" s="1"/>
      <c r="B6" s="1"/>
      <c r="C6" s="2"/>
      <c r="D6" s="88"/>
      <c r="E6" s="88"/>
      <c r="F6" s="7" t="s">
        <v>15</v>
      </c>
      <c r="G6" s="8" t="s">
        <v>16</v>
      </c>
      <c r="H6" s="107">
        <v>0</v>
      </c>
      <c r="I6" s="13">
        <v>0</v>
      </c>
      <c r="J6" s="11" t="str">
        <f t="shared" si="0"/>
        <v>-%</v>
      </c>
      <c r="K6" s="8" t="s">
        <v>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">
      <c r="A7" s="1"/>
      <c r="B7" s="1"/>
      <c r="C7" s="2"/>
      <c r="D7" s="88"/>
      <c r="E7" s="88"/>
      <c r="F7" s="7" t="s">
        <v>17</v>
      </c>
      <c r="G7" s="8" t="s">
        <v>18</v>
      </c>
      <c r="H7" s="107" t="s">
        <v>101</v>
      </c>
      <c r="I7" s="10" t="s">
        <v>13</v>
      </c>
      <c r="J7" s="11" t="str">
        <f t="shared" si="0"/>
        <v>-%</v>
      </c>
      <c r="K7" s="8" t="s">
        <v>14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">
      <c r="A8" s="1"/>
      <c r="B8" s="1"/>
      <c r="C8" s="2"/>
      <c r="D8" s="88"/>
      <c r="E8" s="88"/>
      <c r="F8" s="7" t="s">
        <v>19</v>
      </c>
      <c r="G8" s="8" t="s">
        <v>20</v>
      </c>
      <c r="H8" s="107">
        <v>0</v>
      </c>
      <c r="I8" s="13">
        <v>0</v>
      </c>
      <c r="J8" s="11" t="str">
        <f t="shared" si="0"/>
        <v>-%</v>
      </c>
      <c r="K8" s="8" t="s">
        <v>14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">
      <c r="A9" s="1"/>
      <c r="B9" s="1"/>
      <c r="C9" s="2"/>
      <c r="D9" s="88"/>
      <c r="E9" s="88"/>
      <c r="F9" s="7" t="s">
        <v>21</v>
      </c>
      <c r="G9" s="8" t="s">
        <v>22</v>
      </c>
      <c r="H9" s="107" t="s">
        <v>101</v>
      </c>
      <c r="I9" s="10" t="s">
        <v>13</v>
      </c>
      <c r="J9" s="11" t="str">
        <f t="shared" si="0"/>
        <v>-%</v>
      </c>
      <c r="K9" s="8" t="s">
        <v>14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">
      <c r="A10" s="1"/>
      <c r="B10" s="1"/>
      <c r="C10" s="2"/>
      <c r="D10" s="88"/>
      <c r="E10" s="88"/>
      <c r="F10" s="7" t="s">
        <v>23</v>
      </c>
      <c r="G10" s="8" t="s">
        <v>24</v>
      </c>
      <c r="H10" s="107">
        <v>0</v>
      </c>
      <c r="I10" s="10">
        <v>0</v>
      </c>
      <c r="J10" s="11" t="str">
        <f t="shared" si="0"/>
        <v>-%</v>
      </c>
      <c r="K10" s="1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">
      <c r="A11" s="1"/>
      <c r="B11" s="1"/>
      <c r="C11" s="2"/>
      <c r="D11" s="88"/>
      <c r="E11" s="88"/>
      <c r="F11" s="15" t="s">
        <v>25</v>
      </c>
      <c r="G11" s="8" t="s">
        <v>26</v>
      </c>
      <c r="H11" s="107">
        <v>0</v>
      </c>
      <c r="I11" s="10">
        <v>0</v>
      </c>
      <c r="J11" s="11" t="str">
        <f t="shared" si="0"/>
        <v>-%</v>
      </c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">
      <c r="A12" s="1"/>
      <c r="B12" s="1"/>
      <c r="C12" s="2"/>
      <c r="D12" s="88"/>
      <c r="E12" s="89"/>
      <c r="F12" s="91" t="s">
        <v>27</v>
      </c>
      <c r="G12" s="86"/>
      <c r="H12" s="16">
        <f t="shared" ref="H12:I12" si="1">SUM(H5:H11)</f>
        <v>0</v>
      </c>
      <c r="I12" s="17">
        <f t="shared" si="1"/>
        <v>0</v>
      </c>
      <c r="J12" s="18" t="str">
        <f t="shared" si="0"/>
        <v>-%</v>
      </c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">
      <c r="A13" s="1"/>
      <c r="B13" s="1"/>
      <c r="C13" s="2"/>
      <c r="D13" s="88"/>
      <c r="E13" s="90" t="s">
        <v>28</v>
      </c>
      <c r="F13" s="20" t="s">
        <v>13</v>
      </c>
      <c r="G13" s="21" t="s">
        <v>13</v>
      </c>
      <c r="H13" s="22" t="s">
        <v>13</v>
      </c>
      <c r="I13" s="22" t="s">
        <v>13</v>
      </c>
      <c r="J13" s="11" t="str">
        <f t="shared" si="0"/>
        <v>-%</v>
      </c>
      <c r="K13" s="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">
      <c r="A14" s="1"/>
      <c r="B14" s="1"/>
      <c r="C14" s="2"/>
      <c r="D14" s="88"/>
      <c r="E14" s="89"/>
      <c r="F14" s="91" t="s">
        <v>27</v>
      </c>
      <c r="G14" s="86"/>
      <c r="H14" s="16">
        <f t="shared" ref="H14:I14" si="2">SUM(H13)</f>
        <v>0</v>
      </c>
      <c r="I14" s="16">
        <f t="shared" si="2"/>
        <v>0</v>
      </c>
      <c r="J14" s="18" t="str">
        <f t="shared" si="0"/>
        <v>-%</v>
      </c>
      <c r="K14" s="1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">
      <c r="A15" s="1"/>
      <c r="B15" s="1"/>
      <c r="C15" s="2"/>
      <c r="D15" s="88"/>
      <c r="E15" s="90" t="s">
        <v>29</v>
      </c>
      <c r="F15" s="7" t="s">
        <v>30</v>
      </c>
      <c r="G15" s="8" t="s">
        <v>31</v>
      </c>
      <c r="H15" s="9">
        <v>0</v>
      </c>
      <c r="I15" s="13">
        <v>1195958</v>
      </c>
      <c r="J15" s="11" t="str">
        <f t="shared" si="0"/>
        <v>-%</v>
      </c>
      <c r="K15" s="7" t="s">
        <v>32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">
      <c r="A16" s="1"/>
      <c r="B16" s="1"/>
      <c r="C16" s="2"/>
      <c r="D16" s="88"/>
      <c r="E16" s="89"/>
      <c r="F16" s="91" t="s">
        <v>27</v>
      </c>
      <c r="G16" s="86"/>
      <c r="H16" s="16">
        <f t="shared" ref="H16:I16" si="3">SUM(H15)</f>
        <v>0</v>
      </c>
      <c r="I16" s="16">
        <f t="shared" si="3"/>
        <v>1195958</v>
      </c>
      <c r="J16" s="18" t="str">
        <f t="shared" si="0"/>
        <v>-%</v>
      </c>
      <c r="K16" s="1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">
      <c r="A17" s="1"/>
      <c r="B17" s="1"/>
      <c r="C17" s="2"/>
      <c r="D17" s="89"/>
      <c r="E17" s="94" t="s">
        <v>33</v>
      </c>
      <c r="F17" s="85"/>
      <c r="G17" s="86"/>
      <c r="H17" s="24">
        <f t="shared" ref="H17:I17" si="4">SUM(H12,H14,H16)</f>
        <v>0</v>
      </c>
      <c r="I17" s="25">
        <f t="shared" si="4"/>
        <v>1195958</v>
      </c>
      <c r="J17" s="26" t="str">
        <f t="shared" si="0"/>
        <v>-%</v>
      </c>
      <c r="K17" s="2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">
      <c r="A18" s="1"/>
      <c r="B18" s="1"/>
      <c r="C18" s="1"/>
      <c r="D18" s="1"/>
      <c r="E18" s="1"/>
      <c r="F18" s="1"/>
      <c r="G18" s="1"/>
      <c r="H18" s="28"/>
      <c r="I18" s="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">
      <c r="A19" s="30"/>
      <c r="B19" s="95" t="s">
        <v>34</v>
      </c>
      <c r="C19" s="85"/>
      <c r="D19" s="85"/>
      <c r="E19" s="85"/>
      <c r="F19" s="85"/>
      <c r="G19" s="85"/>
      <c r="H19" s="85"/>
      <c r="I19" s="85"/>
      <c r="J19" s="85"/>
      <c r="K19" s="8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2">
      <c r="A20" s="30"/>
      <c r="B20" s="31" t="s">
        <v>1</v>
      </c>
      <c r="C20" s="32" t="s">
        <v>35</v>
      </c>
      <c r="D20" s="32" t="s">
        <v>36</v>
      </c>
      <c r="E20" s="32" t="s">
        <v>2</v>
      </c>
      <c r="F20" s="32" t="s">
        <v>37</v>
      </c>
      <c r="G20" s="33" t="s">
        <v>4</v>
      </c>
      <c r="H20" s="33" t="s">
        <v>5</v>
      </c>
      <c r="I20" s="33" t="s">
        <v>38</v>
      </c>
      <c r="J20" s="34" t="s">
        <v>7</v>
      </c>
      <c r="K20" s="35" t="s">
        <v>39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">
      <c r="A21" s="30"/>
      <c r="B21" s="87" t="s">
        <v>9</v>
      </c>
      <c r="C21" s="108" t="s">
        <v>102</v>
      </c>
      <c r="D21" s="109" t="s">
        <v>103</v>
      </c>
      <c r="E21" s="110" t="s">
        <v>104</v>
      </c>
      <c r="F21" s="110" t="s">
        <v>105</v>
      </c>
      <c r="G21" s="111" t="s">
        <v>106</v>
      </c>
      <c r="H21" s="36" t="s">
        <v>13</v>
      </c>
      <c r="I21" s="36">
        <v>200000</v>
      </c>
      <c r="J21" s="11" t="str">
        <f t="shared" ref="J21:J24" si="5">IFERROR(I21/H21,"-%")</f>
        <v>-%</v>
      </c>
      <c r="K21" s="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">
      <c r="A22" s="30"/>
      <c r="B22" s="88"/>
      <c r="C22" s="88"/>
      <c r="D22" s="89"/>
      <c r="E22" s="97" t="s">
        <v>27</v>
      </c>
      <c r="F22" s="85"/>
      <c r="G22" s="86"/>
      <c r="H22" s="37">
        <v>0</v>
      </c>
      <c r="I22" s="37">
        <f>SUM(I21)</f>
        <v>200000</v>
      </c>
      <c r="J22" s="18" t="str">
        <f t="shared" si="5"/>
        <v>-%</v>
      </c>
      <c r="K22" s="3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">
      <c r="A23" s="30"/>
      <c r="B23" s="88"/>
      <c r="C23" s="89"/>
      <c r="D23" s="92" t="s">
        <v>40</v>
      </c>
      <c r="E23" s="85"/>
      <c r="F23" s="85"/>
      <c r="G23" s="86"/>
      <c r="H23" s="39">
        <f t="shared" ref="H23:I23" si="6">H22</f>
        <v>0</v>
      </c>
      <c r="I23" s="39">
        <f t="shared" si="6"/>
        <v>200000</v>
      </c>
      <c r="J23" s="40" t="str">
        <f t="shared" si="5"/>
        <v>-%</v>
      </c>
      <c r="K23" s="4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">
      <c r="A24" s="30"/>
      <c r="B24" s="89"/>
      <c r="C24" s="93" t="s">
        <v>33</v>
      </c>
      <c r="D24" s="85"/>
      <c r="E24" s="85"/>
      <c r="F24" s="85"/>
      <c r="G24" s="86"/>
      <c r="H24" s="42">
        <f t="shared" ref="H24:I24" si="7">H23</f>
        <v>0</v>
      </c>
      <c r="I24" s="42">
        <f t="shared" si="7"/>
        <v>200000</v>
      </c>
      <c r="J24" s="26" t="str">
        <f t="shared" si="5"/>
        <v>-%</v>
      </c>
      <c r="K24" s="43" t="s">
        <v>41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2">
      <c r="A30" s="1"/>
      <c r="B30" s="1"/>
      <c r="C30" s="1"/>
      <c r="D30" s="1"/>
      <c r="E30" s="1"/>
      <c r="F30" s="1"/>
      <c r="G30" s="8" t="s">
        <v>33</v>
      </c>
      <c r="H30" s="44" t="s">
        <v>42</v>
      </c>
      <c r="I30" s="45" t="s">
        <v>43</v>
      </c>
      <c r="J30" s="46" t="s">
        <v>44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2">
      <c r="A31" s="1"/>
      <c r="B31" s="1"/>
      <c r="C31" s="1"/>
      <c r="D31" s="1"/>
      <c r="E31" s="1"/>
      <c r="F31" s="47"/>
      <c r="G31" s="48" t="s">
        <v>0</v>
      </c>
      <c r="H31" s="9">
        <f t="shared" ref="H31:I31" si="8">H17</f>
        <v>0</v>
      </c>
      <c r="I31" s="9">
        <f t="shared" si="8"/>
        <v>1195958</v>
      </c>
      <c r="J31" s="11" t="str">
        <f t="shared" ref="J31:J33" si="9">IFERROR(I31/H31,"-%")</f>
        <v>-%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2">
      <c r="A32" s="1"/>
      <c r="B32" s="1"/>
      <c r="C32" s="1"/>
      <c r="D32" s="1"/>
      <c r="E32" s="1"/>
      <c r="F32" s="47"/>
      <c r="G32" s="48" t="s">
        <v>34</v>
      </c>
      <c r="H32" s="9">
        <f t="shared" ref="H32:I32" si="10">H24</f>
        <v>0</v>
      </c>
      <c r="I32" s="9">
        <f t="shared" si="10"/>
        <v>200000</v>
      </c>
      <c r="J32" s="11" t="str">
        <f t="shared" si="9"/>
        <v>-%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2">
      <c r="A33" s="1"/>
      <c r="B33" s="1"/>
      <c r="C33" s="1"/>
      <c r="D33" s="1"/>
      <c r="E33" s="1"/>
      <c r="F33" s="47"/>
      <c r="G33" s="49" t="s">
        <v>45</v>
      </c>
      <c r="H33" s="50">
        <f t="shared" ref="H33:I33" si="11">H31-H32</f>
        <v>0</v>
      </c>
      <c r="I33" s="50">
        <f t="shared" si="11"/>
        <v>995958</v>
      </c>
      <c r="J33" s="51" t="str">
        <f t="shared" si="9"/>
        <v>-%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2">
      <c r="A34" s="1"/>
      <c r="B34" s="1"/>
      <c r="C34" s="1"/>
      <c r="D34" s="1"/>
      <c r="E34" s="1"/>
      <c r="F34" s="47"/>
      <c r="G34" s="47"/>
      <c r="H34" s="47"/>
      <c r="I34" s="4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x14ac:dyDescent="0.2">
      <c r="A38" s="1"/>
      <c r="B38" s="1"/>
      <c r="C38" s="1"/>
      <c r="D38" s="1"/>
      <c r="E38" s="1"/>
      <c r="F38" s="1"/>
      <c r="G38" s="8" t="s">
        <v>10</v>
      </c>
      <c r="H38" s="44" t="s">
        <v>42</v>
      </c>
      <c r="I38" s="45" t="s">
        <v>43</v>
      </c>
      <c r="J38" s="46" t="s">
        <v>44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x14ac:dyDescent="0.2">
      <c r="A39" s="1"/>
      <c r="B39" s="1"/>
      <c r="C39" s="1"/>
      <c r="D39" s="1"/>
      <c r="E39" s="1"/>
      <c r="F39" s="1"/>
      <c r="G39" s="48" t="s">
        <v>0</v>
      </c>
      <c r="H39" s="9">
        <f t="shared" ref="H39:I39" si="12">H12</f>
        <v>0</v>
      </c>
      <c r="I39" s="9">
        <f t="shared" si="12"/>
        <v>0</v>
      </c>
      <c r="J39" s="52" t="str">
        <f t="shared" ref="J39:J40" si="13">IFERROR(I39/H39,"-%")</f>
        <v>-%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x14ac:dyDescent="0.2">
      <c r="A40" s="1"/>
      <c r="B40" s="1"/>
      <c r="C40" s="1"/>
      <c r="D40" s="1"/>
      <c r="E40" s="1"/>
      <c r="F40" s="1"/>
      <c r="G40" s="48" t="s">
        <v>34</v>
      </c>
      <c r="H40" s="9">
        <f>SUMIF(E19:E24, "학생", H19:H24)</f>
        <v>0</v>
      </c>
      <c r="I40" s="9">
        <f>SUMIF(E19:E24, "학생", I19:I24)</f>
        <v>0</v>
      </c>
      <c r="J40" s="52" t="str">
        <f t="shared" si="13"/>
        <v>-%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x14ac:dyDescent="0.2">
      <c r="A41" s="1"/>
      <c r="B41" s="1"/>
      <c r="C41" s="1"/>
      <c r="D41" s="1"/>
      <c r="E41" s="1"/>
      <c r="F41" s="1"/>
      <c r="G41" s="49" t="s">
        <v>45</v>
      </c>
      <c r="H41" s="50">
        <f t="shared" ref="H41:I41" si="14">H39-H40</f>
        <v>0</v>
      </c>
      <c r="I41" s="50">
        <f t="shared" si="14"/>
        <v>0</v>
      </c>
      <c r="J41" s="53" t="str">
        <f>IFERROR(I41/H41, "%")</f>
        <v>%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x14ac:dyDescent="0.2">
      <c r="A43" s="1"/>
      <c r="B43" s="1"/>
      <c r="C43" s="1"/>
      <c r="D43" s="1"/>
      <c r="E43" s="1"/>
      <c r="F43" s="1"/>
      <c r="G43" s="8" t="s">
        <v>28</v>
      </c>
      <c r="H43" s="44" t="s">
        <v>42</v>
      </c>
      <c r="I43" s="45" t="s">
        <v>43</v>
      </c>
      <c r="J43" s="46" t="s">
        <v>44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x14ac:dyDescent="0.2">
      <c r="A44" s="1"/>
      <c r="B44" s="1"/>
      <c r="C44" s="1"/>
      <c r="D44" s="1"/>
      <c r="E44" s="1"/>
      <c r="F44" s="1"/>
      <c r="G44" s="48" t="s">
        <v>0</v>
      </c>
      <c r="H44" s="9">
        <f t="shared" ref="H44:I44" si="15">H14</f>
        <v>0</v>
      </c>
      <c r="I44" s="9">
        <f t="shared" si="15"/>
        <v>0</v>
      </c>
      <c r="J44" s="11" t="str">
        <f t="shared" ref="J44:J45" si="16">IFERROR(I44/H44,"-%")</f>
        <v>-%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x14ac:dyDescent="0.2">
      <c r="A45" s="1"/>
      <c r="B45" s="1"/>
      <c r="C45" s="1"/>
      <c r="D45" s="1"/>
      <c r="E45" s="1"/>
      <c r="F45" s="1"/>
      <c r="G45" s="48" t="s">
        <v>34</v>
      </c>
      <c r="H45" s="9">
        <f>SUMIF(E19:E24, "본회계", H19:H24)</f>
        <v>0</v>
      </c>
      <c r="I45" s="9">
        <f>SUMIF(E19:E24, "본회계", I19:I24)</f>
        <v>0</v>
      </c>
      <c r="J45" s="11" t="str">
        <f t="shared" si="16"/>
        <v>-%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x14ac:dyDescent="0.2">
      <c r="A46" s="1"/>
      <c r="B46" s="1"/>
      <c r="C46" s="1"/>
      <c r="D46" s="1"/>
      <c r="E46" s="1"/>
      <c r="F46" s="1"/>
      <c r="G46" s="49" t="s">
        <v>45</v>
      </c>
      <c r="H46" s="50">
        <f t="shared" ref="H46:I46" si="17">H44-H45</f>
        <v>0</v>
      </c>
      <c r="I46" s="50">
        <f t="shared" si="17"/>
        <v>0</v>
      </c>
      <c r="J46" s="51" t="s">
        <v>100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x14ac:dyDescent="0.2">
      <c r="A48" s="1"/>
      <c r="B48" s="1"/>
      <c r="C48" s="1"/>
      <c r="D48" s="1"/>
      <c r="E48" s="1"/>
      <c r="F48" s="1"/>
      <c r="G48" s="8" t="s">
        <v>29</v>
      </c>
      <c r="H48" s="44" t="s">
        <v>42</v>
      </c>
      <c r="I48" s="45" t="s">
        <v>43</v>
      </c>
      <c r="J48" s="46" t="s">
        <v>44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x14ac:dyDescent="0.2">
      <c r="A49" s="1"/>
      <c r="B49" s="1"/>
      <c r="C49" s="1"/>
      <c r="D49" s="1"/>
      <c r="E49" s="1"/>
      <c r="F49" s="1"/>
      <c r="G49" s="48" t="s">
        <v>0</v>
      </c>
      <c r="H49" s="9">
        <f t="shared" ref="H49:I49" si="18">H16</f>
        <v>0</v>
      </c>
      <c r="I49" s="9">
        <f t="shared" si="18"/>
        <v>1195958</v>
      </c>
      <c r="J49" s="11" t="str">
        <f t="shared" ref="J49:J50" si="19">IFERROR(I49/H49,"-%")</f>
        <v>-%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x14ac:dyDescent="0.2">
      <c r="A50" s="1"/>
      <c r="B50" s="1"/>
      <c r="C50" s="1"/>
      <c r="D50" s="1"/>
      <c r="E50" s="1"/>
      <c r="F50" s="1"/>
      <c r="G50" s="48" t="s">
        <v>34</v>
      </c>
      <c r="H50" s="9">
        <f>SUMIF(E19:E24, "자치", H19:H24)</f>
        <v>0</v>
      </c>
      <c r="I50" s="9">
        <f>SUMIF(E19:E24, "자치", I19:I24)</f>
        <v>200000</v>
      </c>
      <c r="J50" s="8" t="str">
        <f t="shared" si="19"/>
        <v>-%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x14ac:dyDescent="0.2">
      <c r="A51" s="1"/>
      <c r="B51" s="1"/>
      <c r="C51" s="1"/>
      <c r="D51" s="1"/>
      <c r="E51" s="1"/>
      <c r="F51" s="1"/>
      <c r="G51" s="49" t="s">
        <v>45</v>
      </c>
      <c r="H51" s="50">
        <f t="shared" ref="H51:I51" si="20">H49-H50</f>
        <v>0</v>
      </c>
      <c r="I51" s="50">
        <f t="shared" si="20"/>
        <v>995958</v>
      </c>
      <c r="J51" s="51" t="s">
        <v>100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</sheetData>
  <mergeCells count="16">
    <mergeCell ref="D23:G23"/>
    <mergeCell ref="C24:G24"/>
    <mergeCell ref="F16:G16"/>
    <mergeCell ref="E17:G17"/>
    <mergeCell ref="B19:K19"/>
    <mergeCell ref="B21:B24"/>
    <mergeCell ref="C21:C23"/>
    <mergeCell ref="D21:D22"/>
    <mergeCell ref="E22:G22"/>
    <mergeCell ref="D3:K3"/>
    <mergeCell ref="D5:D17"/>
    <mergeCell ref="E5:E12"/>
    <mergeCell ref="F12:G12"/>
    <mergeCell ref="E13:E14"/>
    <mergeCell ref="F14:G14"/>
    <mergeCell ref="E15:E16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737"/>
  <sheetViews>
    <sheetView workbookViewId="0"/>
  </sheetViews>
  <sheetFormatPr defaultColWidth="12.5703125" defaultRowHeight="15.75" customHeight="1" x14ac:dyDescent="0.2"/>
  <cols>
    <col min="4" max="4" width="22.28515625" customWidth="1"/>
    <col min="5" max="5" width="12.85546875" customWidth="1"/>
    <col min="6" max="6" width="29.140625" customWidth="1"/>
    <col min="8" max="8" width="15.42578125" customWidth="1"/>
    <col min="9" max="9" width="13.28515625" customWidth="1"/>
    <col min="10" max="11" width="13.140625" customWidth="1"/>
  </cols>
  <sheetData>
    <row r="1" spans="1:29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">
      <c r="A3" s="1"/>
      <c r="B3" s="1"/>
      <c r="C3" s="2"/>
      <c r="D3" s="84" t="s">
        <v>0</v>
      </c>
      <c r="E3" s="85"/>
      <c r="F3" s="85"/>
      <c r="G3" s="85"/>
      <c r="H3" s="85"/>
      <c r="I3" s="85"/>
      <c r="J3" s="85"/>
      <c r="K3" s="8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">
      <c r="A5" s="1"/>
      <c r="B5" s="1"/>
      <c r="C5" s="2"/>
      <c r="D5" s="90" t="s">
        <v>1</v>
      </c>
      <c r="E5" s="90" t="s">
        <v>10</v>
      </c>
      <c r="F5" s="54" t="s">
        <v>46</v>
      </c>
      <c r="G5" s="23" t="s">
        <v>12</v>
      </c>
      <c r="H5" s="55">
        <v>396000</v>
      </c>
      <c r="I5" s="56">
        <v>550000</v>
      </c>
      <c r="J5" s="57">
        <f>I5/H5</f>
        <v>1.3888888888888888</v>
      </c>
      <c r="K5" s="23" t="s">
        <v>47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">
      <c r="A6" s="1"/>
      <c r="B6" s="1"/>
      <c r="C6" s="2"/>
      <c r="D6" s="88"/>
      <c r="E6" s="88"/>
      <c r="F6" s="7" t="s">
        <v>48</v>
      </c>
      <c r="G6" s="8" t="s">
        <v>12</v>
      </c>
      <c r="H6" s="9"/>
      <c r="I6" s="13"/>
      <c r="J6" s="11" t="str">
        <f t="shared" ref="J6:J23" si="0">IFERROR(I6/H6,"-%")</f>
        <v>-%</v>
      </c>
      <c r="K6" s="8" t="s">
        <v>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">
      <c r="A7" s="1"/>
      <c r="B7" s="1"/>
      <c r="C7" s="2"/>
      <c r="D7" s="88"/>
      <c r="E7" s="88"/>
      <c r="F7" s="7" t="s">
        <v>49</v>
      </c>
      <c r="G7" s="8" t="s">
        <v>16</v>
      </c>
      <c r="H7" s="9"/>
      <c r="I7" s="13"/>
      <c r="J7" s="11" t="str">
        <f t="shared" si="0"/>
        <v>-%</v>
      </c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">
      <c r="A8" s="1"/>
      <c r="B8" s="1"/>
      <c r="C8" s="2"/>
      <c r="D8" s="88"/>
      <c r="E8" s="88"/>
      <c r="F8" s="7" t="s">
        <v>21</v>
      </c>
      <c r="G8" s="8" t="s">
        <v>18</v>
      </c>
      <c r="H8" s="12">
        <v>0</v>
      </c>
      <c r="I8" s="13"/>
      <c r="J8" s="11" t="str">
        <f t="shared" si="0"/>
        <v>-%</v>
      </c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">
      <c r="A9" s="1"/>
      <c r="B9" s="1"/>
      <c r="C9" s="2"/>
      <c r="D9" s="88"/>
      <c r="E9" s="88"/>
      <c r="F9" s="7" t="s">
        <v>23</v>
      </c>
      <c r="G9" s="8" t="s">
        <v>20</v>
      </c>
      <c r="H9" s="9"/>
      <c r="I9" s="13"/>
      <c r="J9" s="11" t="str">
        <f t="shared" si="0"/>
        <v>-%</v>
      </c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">
      <c r="A10" s="1"/>
      <c r="B10" s="1"/>
      <c r="C10" s="2"/>
      <c r="D10" s="88"/>
      <c r="E10" s="88"/>
      <c r="F10" s="58"/>
      <c r="G10" s="8"/>
      <c r="H10" s="9"/>
      <c r="I10" s="13"/>
      <c r="J10" s="11" t="str">
        <f t="shared" si="0"/>
        <v>-%</v>
      </c>
      <c r="K10" s="1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">
      <c r="A11" s="1"/>
      <c r="B11" s="1"/>
      <c r="C11" s="2"/>
      <c r="D11" s="88"/>
      <c r="E11" s="88"/>
      <c r="F11" s="58"/>
      <c r="G11" s="8"/>
      <c r="H11" s="9"/>
      <c r="I11" s="13"/>
      <c r="J11" s="11" t="str">
        <f t="shared" si="0"/>
        <v>-%</v>
      </c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">
      <c r="A12" s="1"/>
      <c r="B12" s="1"/>
      <c r="C12" s="2"/>
      <c r="D12" s="88"/>
      <c r="E12" s="89"/>
      <c r="F12" s="91" t="s">
        <v>27</v>
      </c>
      <c r="G12" s="86"/>
      <c r="H12" s="16">
        <f t="shared" ref="H12:I12" si="1">SUM(H5:H11)</f>
        <v>396000</v>
      </c>
      <c r="I12" s="17">
        <f t="shared" si="1"/>
        <v>550000</v>
      </c>
      <c r="J12" s="18">
        <f t="shared" si="0"/>
        <v>1.3888888888888888</v>
      </c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">
      <c r="A13" s="1"/>
      <c r="B13" s="1"/>
      <c r="C13" s="2"/>
      <c r="D13" s="88"/>
      <c r="E13" s="90" t="s">
        <v>28</v>
      </c>
      <c r="F13" s="59" t="s">
        <v>50</v>
      </c>
      <c r="G13" s="23" t="s">
        <v>51</v>
      </c>
      <c r="H13" s="55">
        <v>1000000</v>
      </c>
      <c r="I13" s="55">
        <v>1000000</v>
      </c>
      <c r="J13" s="11">
        <f t="shared" si="0"/>
        <v>1</v>
      </c>
      <c r="K13" s="23" t="s">
        <v>47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">
      <c r="A14" s="1"/>
      <c r="B14" s="1"/>
      <c r="C14" s="2"/>
      <c r="D14" s="88"/>
      <c r="E14" s="88"/>
      <c r="F14" s="7"/>
      <c r="G14" s="8"/>
      <c r="H14" s="9"/>
      <c r="I14" s="9"/>
      <c r="J14" s="11" t="str">
        <f t="shared" si="0"/>
        <v>-%</v>
      </c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">
      <c r="A15" s="1"/>
      <c r="B15" s="1"/>
      <c r="C15" s="2"/>
      <c r="D15" s="88"/>
      <c r="E15" s="88"/>
      <c r="F15" s="58"/>
      <c r="G15" s="8"/>
      <c r="H15" s="9"/>
      <c r="I15" s="9"/>
      <c r="J15" s="11" t="str">
        <f t="shared" si="0"/>
        <v>-%</v>
      </c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">
      <c r="A16" s="1"/>
      <c r="B16" s="1"/>
      <c r="C16" s="2"/>
      <c r="D16" s="88"/>
      <c r="E16" s="88"/>
      <c r="F16" s="58"/>
      <c r="G16" s="8"/>
      <c r="H16" s="9"/>
      <c r="I16" s="12"/>
      <c r="J16" s="11" t="str">
        <f t="shared" si="0"/>
        <v>-%</v>
      </c>
      <c r="K16" s="1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">
      <c r="A17" s="1"/>
      <c r="B17" s="1"/>
      <c r="C17" s="2"/>
      <c r="D17" s="88"/>
      <c r="E17" s="88"/>
      <c r="F17" s="58"/>
      <c r="G17" s="8"/>
      <c r="H17" s="9"/>
      <c r="I17" s="9"/>
      <c r="J17" s="11" t="str">
        <f t="shared" si="0"/>
        <v>-%</v>
      </c>
      <c r="K17" s="1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">
      <c r="A18" s="1"/>
      <c r="B18" s="1"/>
      <c r="C18" s="2"/>
      <c r="D18" s="88"/>
      <c r="E18" s="89"/>
      <c r="F18" s="91" t="s">
        <v>27</v>
      </c>
      <c r="G18" s="86"/>
      <c r="H18" s="16">
        <f t="shared" ref="H18:I18" si="2">SUM(H13:H17)</f>
        <v>1000000</v>
      </c>
      <c r="I18" s="16">
        <f t="shared" si="2"/>
        <v>1000000</v>
      </c>
      <c r="J18" s="18">
        <f t="shared" si="0"/>
        <v>1</v>
      </c>
      <c r="K18" s="1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">
      <c r="A19" s="1"/>
      <c r="B19" s="1"/>
      <c r="C19" s="2"/>
      <c r="D19" s="88"/>
      <c r="E19" s="90" t="s">
        <v>29</v>
      </c>
      <c r="F19" s="54" t="s">
        <v>52</v>
      </c>
      <c r="G19" s="23" t="s">
        <v>31</v>
      </c>
      <c r="H19" s="55">
        <v>1000000</v>
      </c>
      <c r="I19" s="55">
        <v>1000000</v>
      </c>
      <c r="J19" s="11">
        <f t="shared" si="0"/>
        <v>1</v>
      </c>
      <c r="K19" s="23" t="s">
        <v>47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2">
      <c r="A20" s="1"/>
      <c r="B20" s="1"/>
      <c r="C20" s="2"/>
      <c r="D20" s="88"/>
      <c r="E20" s="88"/>
      <c r="F20" s="7" t="s">
        <v>53</v>
      </c>
      <c r="G20" s="8"/>
      <c r="H20" s="9"/>
      <c r="I20" s="13"/>
      <c r="J20" s="11" t="str">
        <f t="shared" si="0"/>
        <v>-%</v>
      </c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">
      <c r="A21" s="1"/>
      <c r="B21" s="1"/>
      <c r="C21" s="2"/>
      <c r="D21" s="88"/>
      <c r="E21" s="88"/>
      <c r="F21" s="7"/>
      <c r="G21" s="8"/>
      <c r="H21" s="9"/>
      <c r="I21" s="13"/>
      <c r="J21" s="11" t="str">
        <f t="shared" si="0"/>
        <v>-%</v>
      </c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">
      <c r="A22" s="1"/>
      <c r="B22" s="1"/>
      <c r="C22" s="2"/>
      <c r="D22" s="88"/>
      <c r="E22" s="89"/>
      <c r="F22" s="91" t="s">
        <v>27</v>
      </c>
      <c r="G22" s="86"/>
      <c r="H22" s="16">
        <f t="shared" ref="H22:I22" si="3">SUM(H19:H21)</f>
        <v>1000000</v>
      </c>
      <c r="I22" s="16">
        <f t="shared" si="3"/>
        <v>1000000</v>
      </c>
      <c r="J22" s="18">
        <f t="shared" si="0"/>
        <v>1</v>
      </c>
      <c r="K22" s="1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">
      <c r="A23" s="1"/>
      <c r="B23" s="1"/>
      <c r="C23" s="2"/>
      <c r="D23" s="89"/>
      <c r="E23" s="94" t="s">
        <v>33</v>
      </c>
      <c r="F23" s="85"/>
      <c r="G23" s="86"/>
      <c r="H23" s="24">
        <f t="shared" ref="H23:I23" si="4">SUM(H12,H18,H22)</f>
        <v>2396000</v>
      </c>
      <c r="I23" s="25">
        <f t="shared" si="4"/>
        <v>2550000</v>
      </c>
      <c r="J23" s="26">
        <f t="shared" si="0"/>
        <v>1.0642737896494157</v>
      </c>
      <c r="K23" s="2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">
      <c r="A24" s="1"/>
      <c r="B24" s="1"/>
      <c r="C24" s="1"/>
      <c r="D24" s="1"/>
      <c r="E24" s="1"/>
      <c r="F24" s="1"/>
      <c r="G24" s="1"/>
      <c r="H24" s="28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">
      <c r="A25" s="30"/>
      <c r="B25" s="95" t="s">
        <v>34</v>
      </c>
      <c r="C25" s="85"/>
      <c r="D25" s="85"/>
      <c r="E25" s="85"/>
      <c r="F25" s="85"/>
      <c r="G25" s="85"/>
      <c r="H25" s="85"/>
      <c r="I25" s="85"/>
      <c r="J25" s="85"/>
      <c r="K25" s="8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">
      <c r="A26" s="30"/>
      <c r="B26" s="31" t="s">
        <v>1</v>
      </c>
      <c r="C26" s="32" t="s">
        <v>35</v>
      </c>
      <c r="D26" s="32" t="s">
        <v>36</v>
      </c>
      <c r="E26" s="32" t="s">
        <v>2</v>
      </c>
      <c r="F26" s="32" t="s">
        <v>37</v>
      </c>
      <c r="G26" s="33" t="s">
        <v>4</v>
      </c>
      <c r="H26" s="33" t="s">
        <v>5</v>
      </c>
      <c r="I26" s="33" t="s">
        <v>38</v>
      </c>
      <c r="J26" s="34" t="s">
        <v>7</v>
      </c>
      <c r="K26" s="35" t="s">
        <v>39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">
      <c r="A27" s="30"/>
      <c r="B27" s="101" t="s">
        <v>1</v>
      </c>
      <c r="C27" s="96" t="s">
        <v>54</v>
      </c>
      <c r="D27" s="96" t="s">
        <v>55</v>
      </c>
      <c r="E27" s="60" t="s">
        <v>10</v>
      </c>
      <c r="F27" s="60" t="s">
        <v>56</v>
      </c>
      <c r="G27" s="36" t="s">
        <v>57</v>
      </c>
      <c r="H27" s="60">
        <v>90000</v>
      </c>
      <c r="I27" s="60">
        <v>105000</v>
      </c>
      <c r="J27" s="11">
        <f t="shared" ref="J27:J42" si="5">IFERROR(I27/H27,"-%")</f>
        <v>1.1666666666666667</v>
      </c>
      <c r="K27" s="61" t="s">
        <v>58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2">
      <c r="A28" s="30"/>
      <c r="B28" s="88"/>
      <c r="C28" s="88"/>
      <c r="D28" s="88"/>
      <c r="E28" s="12" t="s">
        <v>10</v>
      </c>
      <c r="F28" s="12" t="s">
        <v>59</v>
      </c>
      <c r="G28" s="12" t="s">
        <v>60</v>
      </c>
      <c r="H28" s="12">
        <v>50000</v>
      </c>
      <c r="I28" s="36">
        <v>50000</v>
      </c>
      <c r="J28" s="11">
        <f t="shared" si="5"/>
        <v>1</v>
      </c>
      <c r="K28" s="6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2">
      <c r="A29" s="30"/>
      <c r="B29" s="88"/>
      <c r="C29" s="88"/>
      <c r="D29" s="89"/>
      <c r="E29" s="103" t="s">
        <v>27</v>
      </c>
      <c r="F29" s="104"/>
      <c r="G29" s="104"/>
      <c r="H29" s="16">
        <f t="shared" ref="H29:I29" si="6">SUM(H27:H28)</f>
        <v>140000</v>
      </c>
      <c r="I29" s="37">
        <f t="shared" si="6"/>
        <v>155000</v>
      </c>
      <c r="J29" s="18">
        <f t="shared" si="5"/>
        <v>1.1071428571428572</v>
      </c>
      <c r="K29" s="3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2">
      <c r="A30" s="30"/>
      <c r="B30" s="88"/>
      <c r="C30" s="88"/>
      <c r="D30" s="96" t="s">
        <v>21</v>
      </c>
      <c r="E30" s="60" t="s">
        <v>10</v>
      </c>
      <c r="F30" s="36" t="s">
        <v>21</v>
      </c>
      <c r="G30" s="36" t="s">
        <v>61</v>
      </c>
      <c r="H30" s="60">
        <v>0</v>
      </c>
      <c r="I30" s="60">
        <v>50000</v>
      </c>
      <c r="J30" s="11" t="str">
        <f t="shared" si="5"/>
        <v>-%</v>
      </c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2">
      <c r="A31" s="30"/>
      <c r="B31" s="88"/>
      <c r="C31" s="88"/>
      <c r="D31" s="89"/>
      <c r="E31" s="97" t="s">
        <v>27</v>
      </c>
      <c r="F31" s="85"/>
      <c r="G31" s="86"/>
      <c r="H31" s="37">
        <v>0</v>
      </c>
      <c r="I31" s="37">
        <f>SUM(I30)</f>
        <v>50000</v>
      </c>
      <c r="J31" s="18" t="str">
        <f t="shared" si="5"/>
        <v>-%</v>
      </c>
      <c r="K31" s="3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2">
      <c r="A32" s="30"/>
      <c r="B32" s="88"/>
      <c r="C32" s="89"/>
      <c r="D32" s="92" t="s">
        <v>40</v>
      </c>
      <c r="E32" s="85"/>
      <c r="F32" s="85"/>
      <c r="G32" s="86"/>
      <c r="H32" s="39">
        <f t="shared" ref="H32:I32" si="7">SUM(H29, H31)</f>
        <v>140000</v>
      </c>
      <c r="I32" s="39">
        <f t="shared" si="7"/>
        <v>205000</v>
      </c>
      <c r="J32" s="40">
        <f t="shared" si="5"/>
        <v>1.4642857142857142</v>
      </c>
      <c r="K32" s="4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2">
      <c r="A33" s="30"/>
      <c r="B33" s="88"/>
      <c r="C33" s="98" t="s">
        <v>62</v>
      </c>
      <c r="D33" s="100" t="s">
        <v>63</v>
      </c>
      <c r="E33" s="63" t="s">
        <v>10</v>
      </c>
      <c r="F33" s="64" t="s">
        <v>64</v>
      </c>
      <c r="G33" s="64" t="s">
        <v>65</v>
      </c>
      <c r="H33" s="36">
        <v>50000</v>
      </c>
      <c r="I33" s="36">
        <v>16000</v>
      </c>
      <c r="J33" s="11">
        <f t="shared" si="5"/>
        <v>0.32</v>
      </c>
      <c r="K33" s="6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2">
      <c r="A34" s="30"/>
      <c r="B34" s="88"/>
      <c r="C34" s="99"/>
      <c r="D34" s="88"/>
      <c r="E34" s="66" t="s">
        <v>10</v>
      </c>
      <c r="F34" s="67" t="s">
        <v>66</v>
      </c>
      <c r="G34" s="67" t="s">
        <v>67</v>
      </c>
      <c r="H34" s="36">
        <v>30000</v>
      </c>
      <c r="I34" s="36">
        <v>150000</v>
      </c>
      <c r="J34" s="11">
        <f t="shared" si="5"/>
        <v>5</v>
      </c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">
      <c r="A35" s="30"/>
      <c r="B35" s="88"/>
      <c r="C35" s="99"/>
      <c r="D35" s="88"/>
      <c r="E35" s="68" t="s">
        <v>10</v>
      </c>
      <c r="F35" s="67" t="s">
        <v>68</v>
      </c>
      <c r="G35" s="67" t="s">
        <v>69</v>
      </c>
      <c r="H35" s="36">
        <v>10000</v>
      </c>
      <c r="I35" s="60">
        <v>100000</v>
      </c>
      <c r="J35" s="11">
        <f t="shared" si="5"/>
        <v>10</v>
      </c>
      <c r="K35" s="1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">
      <c r="A36" s="30"/>
      <c r="B36" s="88"/>
      <c r="C36" s="99"/>
      <c r="D36" s="89"/>
      <c r="E36" s="97" t="s">
        <v>27</v>
      </c>
      <c r="F36" s="85"/>
      <c r="G36" s="86"/>
      <c r="H36" s="37">
        <f t="shared" ref="H36:I36" si="8">SUM(H33:H35)</f>
        <v>90000</v>
      </c>
      <c r="I36" s="37">
        <f t="shared" si="8"/>
        <v>266000</v>
      </c>
      <c r="J36" s="18">
        <f t="shared" si="5"/>
        <v>2.9555555555555557</v>
      </c>
      <c r="K36" s="3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2">
      <c r="A37" s="30"/>
      <c r="B37" s="88"/>
      <c r="C37" s="99"/>
      <c r="D37" s="106" t="s">
        <v>70</v>
      </c>
      <c r="E37" s="63" t="s">
        <v>28</v>
      </c>
      <c r="F37" s="64" t="s">
        <v>71</v>
      </c>
      <c r="G37" s="64" t="s">
        <v>72</v>
      </c>
      <c r="H37" s="69">
        <v>0</v>
      </c>
      <c r="I37" s="69">
        <v>5000</v>
      </c>
      <c r="J37" s="11" t="str">
        <f t="shared" si="5"/>
        <v>-%</v>
      </c>
      <c r="K37" s="7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x14ac:dyDescent="0.2">
      <c r="A38" s="30"/>
      <c r="B38" s="88"/>
      <c r="C38" s="99"/>
      <c r="D38" s="88"/>
      <c r="E38" s="68" t="s">
        <v>28</v>
      </c>
      <c r="F38" s="67" t="s">
        <v>73</v>
      </c>
      <c r="G38" s="67" t="s">
        <v>74</v>
      </c>
      <c r="H38" s="69">
        <v>50000</v>
      </c>
      <c r="I38" s="69">
        <v>40000</v>
      </c>
      <c r="J38" s="11">
        <f t="shared" si="5"/>
        <v>0.8</v>
      </c>
      <c r="K38" s="7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x14ac:dyDescent="0.2">
      <c r="A39" s="30"/>
      <c r="B39" s="88"/>
      <c r="C39" s="99"/>
      <c r="D39" s="88"/>
      <c r="E39" s="68" t="s">
        <v>28</v>
      </c>
      <c r="F39" s="67" t="s">
        <v>75</v>
      </c>
      <c r="G39" s="67" t="s">
        <v>76</v>
      </c>
      <c r="H39" s="71">
        <v>100000</v>
      </c>
      <c r="I39" s="69">
        <v>100000</v>
      </c>
      <c r="J39" s="11">
        <f t="shared" si="5"/>
        <v>1</v>
      </c>
      <c r="K39" s="7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x14ac:dyDescent="0.2">
      <c r="A40" s="30"/>
      <c r="B40" s="88"/>
      <c r="C40" s="99"/>
      <c r="D40" s="89"/>
      <c r="E40" s="97" t="s">
        <v>27</v>
      </c>
      <c r="F40" s="85"/>
      <c r="G40" s="86"/>
      <c r="H40" s="37">
        <f t="shared" ref="H40:I40" si="9">SUM(H37:H39)</f>
        <v>150000</v>
      </c>
      <c r="I40" s="37">
        <f t="shared" si="9"/>
        <v>145000</v>
      </c>
      <c r="J40" s="18">
        <f t="shared" si="5"/>
        <v>0.96666666666666667</v>
      </c>
      <c r="K40" s="3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x14ac:dyDescent="0.2">
      <c r="A41" s="30"/>
      <c r="B41" s="88"/>
      <c r="C41" s="99"/>
      <c r="D41" s="92" t="s">
        <v>40</v>
      </c>
      <c r="E41" s="85"/>
      <c r="F41" s="85"/>
      <c r="G41" s="86"/>
      <c r="H41" s="39">
        <f t="shared" ref="H41:I41" si="10">SUM(H36, H40)</f>
        <v>240000</v>
      </c>
      <c r="I41" s="39">
        <f t="shared" si="10"/>
        <v>411000</v>
      </c>
      <c r="J41" s="40">
        <f t="shared" si="5"/>
        <v>1.7124999999999999</v>
      </c>
      <c r="K41" s="4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x14ac:dyDescent="0.2">
      <c r="A42" s="30"/>
      <c r="B42" s="88"/>
      <c r="C42" s="96" t="s">
        <v>77</v>
      </c>
      <c r="D42" s="96" t="s">
        <v>78</v>
      </c>
      <c r="E42" s="12" t="s">
        <v>10</v>
      </c>
      <c r="F42" s="12" t="s">
        <v>79</v>
      </c>
      <c r="G42" s="12" t="s">
        <v>80</v>
      </c>
      <c r="H42" s="9"/>
      <c r="I42" s="9"/>
      <c r="J42" s="11" t="str">
        <f t="shared" si="5"/>
        <v>-%</v>
      </c>
      <c r="K42" s="61" t="s">
        <v>81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x14ac:dyDescent="0.2">
      <c r="A43" s="30"/>
      <c r="B43" s="88"/>
      <c r="C43" s="88"/>
      <c r="D43" s="88"/>
      <c r="E43" s="12" t="s">
        <v>10</v>
      </c>
      <c r="F43" s="12" t="s">
        <v>82</v>
      </c>
      <c r="G43" s="12" t="s">
        <v>83</v>
      </c>
      <c r="H43" s="9"/>
      <c r="I43" s="9"/>
      <c r="J43" s="11"/>
      <c r="K43" s="61" t="s">
        <v>84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x14ac:dyDescent="0.2">
      <c r="A44" s="30"/>
      <c r="B44" s="88"/>
      <c r="C44" s="88"/>
      <c r="D44" s="89"/>
      <c r="E44" s="97" t="s">
        <v>27</v>
      </c>
      <c r="F44" s="85"/>
      <c r="G44" s="86"/>
      <c r="H44" s="16">
        <f t="shared" ref="H44:I44" si="11">SUM(H42)</f>
        <v>0</v>
      </c>
      <c r="I44" s="16">
        <f t="shared" si="11"/>
        <v>0</v>
      </c>
      <c r="J44" s="18" t="str">
        <f t="shared" ref="J44:J60" si="12">IFERROR(I44/H44,"-%")</f>
        <v>-%</v>
      </c>
      <c r="K44" s="7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x14ac:dyDescent="0.2">
      <c r="A45" s="30"/>
      <c r="B45" s="88"/>
      <c r="C45" s="88"/>
      <c r="D45" s="96" t="s">
        <v>85</v>
      </c>
      <c r="E45" s="71" t="s">
        <v>10</v>
      </c>
      <c r="F45" s="71" t="s">
        <v>79</v>
      </c>
      <c r="G45" s="71" t="s">
        <v>86</v>
      </c>
      <c r="H45" s="73"/>
      <c r="I45" s="73"/>
      <c r="J45" s="11" t="str">
        <f t="shared" si="12"/>
        <v>-%</v>
      </c>
      <c r="K45" s="61" t="s">
        <v>87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x14ac:dyDescent="0.2">
      <c r="A46" s="30"/>
      <c r="B46" s="88"/>
      <c r="C46" s="88"/>
      <c r="D46" s="88"/>
      <c r="E46" s="71" t="s">
        <v>10</v>
      </c>
      <c r="F46" s="71" t="s">
        <v>82</v>
      </c>
      <c r="G46" s="71" t="s">
        <v>88</v>
      </c>
      <c r="H46" s="73"/>
      <c r="I46" s="73"/>
      <c r="J46" s="11" t="str">
        <f t="shared" si="12"/>
        <v>-%</v>
      </c>
      <c r="K46" s="61" t="s">
        <v>84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x14ac:dyDescent="0.2">
      <c r="A47" s="30"/>
      <c r="B47" s="88"/>
      <c r="C47" s="88"/>
      <c r="D47" s="88"/>
      <c r="E47" s="71" t="s">
        <v>10</v>
      </c>
      <c r="F47" s="71" t="s">
        <v>89</v>
      </c>
      <c r="G47" s="71" t="s">
        <v>90</v>
      </c>
      <c r="H47" s="73"/>
      <c r="I47" s="73"/>
      <c r="J47" s="11" t="str">
        <f t="shared" si="12"/>
        <v>-%</v>
      </c>
      <c r="K47" s="7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x14ac:dyDescent="0.2">
      <c r="A48" s="30"/>
      <c r="B48" s="88"/>
      <c r="C48" s="88"/>
      <c r="D48" s="88"/>
      <c r="E48" s="71" t="s">
        <v>10</v>
      </c>
      <c r="F48" s="71" t="s">
        <v>91</v>
      </c>
      <c r="G48" s="71" t="s">
        <v>92</v>
      </c>
      <c r="H48" s="73"/>
      <c r="I48" s="73"/>
      <c r="J48" s="11" t="str">
        <f t="shared" si="12"/>
        <v>-%</v>
      </c>
      <c r="K48" s="61" t="s">
        <v>84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x14ac:dyDescent="0.2">
      <c r="A49" s="30"/>
      <c r="B49" s="88"/>
      <c r="C49" s="88"/>
      <c r="D49" s="89"/>
      <c r="E49" s="97" t="s">
        <v>27</v>
      </c>
      <c r="F49" s="85"/>
      <c r="G49" s="86"/>
      <c r="H49" s="16">
        <f t="shared" ref="H49:I49" si="13">SUM(H45:H46)</f>
        <v>0</v>
      </c>
      <c r="I49" s="16">
        <f t="shared" si="13"/>
        <v>0</v>
      </c>
      <c r="J49" s="18" t="str">
        <f t="shared" si="12"/>
        <v>-%</v>
      </c>
      <c r="K49" s="7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x14ac:dyDescent="0.2">
      <c r="A50" s="30"/>
      <c r="B50" s="88"/>
      <c r="C50" s="89"/>
      <c r="D50" s="92" t="s">
        <v>40</v>
      </c>
      <c r="E50" s="85"/>
      <c r="F50" s="85"/>
      <c r="G50" s="86"/>
      <c r="H50" s="74">
        <f t="shared" ref="H50:I50" si="14">SUM(H44, H49)</f>
        <v>0</v>
      </c>
      <c r="I50" s="74">
        <f t="shared" si="14"/>
        <v>0</v>
      </c>
      <c r="J50" s="40" t="str">
        <f t="shared" si="12"/>
        <v>-%</v>
      </c>
      <c r="K50" s="41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ht="12.75" x14ac:dyDescent="0.2">
      <c r="A51" s="30"/>
      <c r="B51" s="88"/>
      <c r="C51" s="102" t="s">
        <v>93</v>
      </c>
      <c r="D51" s="102" t="s">
        <v>78</v>
      </c>
      <c r="E51" s="75" t="s">
        <v>29</v>
      </c>
      <c r="F51" s="75" t="s">
        <v>79</v>
      </c>
      <c r="G51" s="75" t="s">
        <v>94</v>
      </c>
      <c r="H51" s="76"/>
      <c r="I51" s="76"/>
      <c r="J51" s="11" t="str">
        <f t="shared" si="12"/>
        <v>-%</v>
      </c>
      <c r="K51" s="75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ht="12.75" x14ac:dyDescent="0.2">
      <c r="A52" s="30"/>
      <c r="B52" s="88"/>
      <c r="C52" s="88"/>
      <c r="D52" s="88"/>
      <c r="E52" s="75" t="s">
        <v>29</v>
      </c>
      <c r="F52" s="75" t="s">
        <v>82</v>
      </c>
      <c r="G52" s="75" t="s">
        <v>95</v>
      </c>
      <c r="H52" s="76"/>
      <c r="I52" s="76"/>
      <c r="J52" s="11" t="str">
        <f t="shared" si="12"/>
        <v>-%</v>
      </c>
      <c r="K52" s="61" t="s">
        <v>84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</row>
    <row r="53" spans="1:29" ht="12.75" x14ac:dyDescent="0.2">
      <c r="A53" s="30"/>
      <c r="B53" s="88"/>
      <c r="C53" s="88"/>
      <c r="D53" s="88"/>
      <c r="E53" s="75" t="s">
        <v>29</v>
      </c>
      <c r="F53" s="75" t="s">
        <v>89</v>
      </c>
      <c r="G53" s="77" t="s">
        <v>96</v>
      </c>
      <c r="H53" s="76"/>
      <c r="I53" s="76"/>
      <c r="J53" s="11" t="str">
        <f t="shared" si="12"/>
        <v>-%</v>
      </c>
      <c r="K53" s="78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</row>
    <row r="54" spans="1:29" ht="12.75" x14ac:dyDescent="0.2">
      <c r="A54" s="30"/>
      <c r="B54" s="88"/>
      <c r="C54" s="88"/>
      <c r="D54" s="88"/>
      <c r="E54" s="75" t="s">
        <v>29</v>
      </c>
      <c r="F54" s="75" t="s">
        <v>91</v>
      </c>
      <c r="G54" s="75" t="s">
        <v>97</v>
      </c>
      <c r="H54" s="76"/>
      <c r="I54" s="76"/>
      <c r="J54" s="11" t="str">
        <f t="shared" si="12"/>
        <v>-%</v>
      </c>
      <c r="K54" s="61" t="s">
        <v>84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ht="12.75" x14ac:dyDescent="0.2">
      <c r="A55" s="30"/>
      <c r="B55" s="88"/>
      <c r="C55" s="88"/>
      <c r="D55" s="89"/>
      <c r="E55" s="105" t="s">
        <v>27</v>
      </c>
      <c r="F55" s="85"/>
      <c r="G55" s="86"/>
      <c r="H55" s="80">
        <f t="shared" ref="H55:I55" si="15">SUM(H51:H53)</f>
        <v>0</v>
      </c>
      <c r="I55" s="80">
        <f t="shared" si="15"/>
        <v>0</v>
      </c>
      <c r="J55" s="18" t="str">
        <f t="shared" si="12"/>
        <v>-%</v>
      </c>
      <c r="K55" s="8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x14ac:dyDescent="0.2">
      <c r="A56" s="30"/>
      <c r="B56" s="88"/>
      <c r="C56" s="89"/>
      <c r="D56" s="92" t="s">
        <v>40</v>
      </c>
      <c r="E56" s="85"/>
      <c r="F56" s="85"/>
      <c r="G56" s="86"/>
      <c r="H56" s="74">
        <f t="shared" ref="H56:I56" si="16">SUM(H55)</f>
        <v>0</v>
      </c>
      <c r="I56" s="74">
        <f t="shared" si="16"/>
        <v>0</v>
      </c>
      <c r="J56" s="40" t="str">
        <f t="shared" si="12"/>
        <v>-%</v>
      </c>
      <c r="K56" s="4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x14ac:dyDescent="0.2">
      <c r="A57" s="30"/>
      <c r="B57" s="88"/>
      <c r="C57" s="102" t="s">
        <v>98</v>
      </c>
      <c r="D57" s="102" t="s">
        <v>78</v>
      </c>
      <c r="E57" s="75" t="s">
        <v>28</v>
      </c>
      <c r="F57" s="75" t="s">
        <v>79</v>
      </c>
      <c r="G57" s="75" t="s">
        <v>99</v>
      </c>
      <c r="H57" s="76"/>
      <c r="I57" s="76"/>
      <c r="J57" s="11" t="str">
        <f t="shared" si="12"/>
        <v>-%</v>
      </c>
      <c r="K57" s="8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x14ac:dyDescent="0.2">
      <c r="A58" s="30"/>
      <c r="B58" s="88"/>
      <c r="C58" s="88"/>
      <c r="D58" s="89"/>
      <c r="E58" s="105" t="s">
        <v>27</v>
      </c>
      <c r="F58" s="85"/>
      <c r="G58" s="86"/>
      <c r="H58" s="80">
        <f t="shared" ref="H58:I58" si="17">SUM(H57)</f>
        <v>0</v>
      </c>
      <c r="I58" s="80">
        <f t="shared" si="17"/>
        <v>0</v>
      </c>
      <c r="J58" s="18" t="str">
        <f t="shared" si="12"/>
        <v>-%</v>
      </c>
      <c r="K58" s="83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</row>
    <row r="59" spans="1:29" ht="12.75" x14ac:dyDescent="0.2">
      <c r="A59" s="30"/>
      <c r="B59" s="88"/>
      <c r="C59" s="89"/>
      <c r="D59" s="92" t="s">
        <v>40</v>
      </c>
      <c r="E59" s="85"/>
      <c r="F59" s="85"/>
      <c r="G59" s="86"/>
      <c r="H59" s="74">
        <f t="shared" ref="H59:I59" si="18">SUM(H58)</f>
        <v>0</v>
      </c>
      <c r="I59" s="74">
        <f t="shared" si="18"/>
        <v>0</v>
      </c>
      <c r="J59" s="40" t="str">
        <f t="shared" si="12"/>
        <v>-%</v>
      </c>
      <c r="K59" s="4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x14ac:dyDescent="0.2">
      <c r="A60" s="1"/>
      <c r="B60" s="89"/>
      <c r="C60" s="93" t="s">
        <v>33</v>
      </c>
      <c r="D60" s="85"/>
      <c r="E60" s="85"/>
      <c r="F60" s="85"/>
      <c r="G60" s="86"/>
      <c r="H60" s="42">
        <f t="shared" ref="H60:I60" si="19">SUM(H32, H41, H50, H56, H59)</f>
        <v>380000</v>
      </c>
      <c r="I60" s="42">
        <f t="shared" si="19"/>
        <v>616000</v>
      </c>
      <c r="J60" s="26">
        <f t="shared" si="12"/>
        <v>1.6210526315789473</v>
      </c>
      <c r="K60" s="43" t="s">
        <v>41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x14ac:dyDescent="0.2">
      <c r="A65" s="1"/>
      <c r="B65" s="1"/>
      <c r="C65" s="1"/>
      <c r="D65" s="1"/>
      <c r="E65" s="1"/>
      <c r="F65" s="1"/>
      <c r="G65" s="8" t="s">
        <v>33</v>
      </c>
      <c r="H65" s="44" t="s">
        <v>42</v>
      </c>
      <c r="I65" s="45" t="s">
        <v>43</v>
      </c>
      <c r="J65" s="46" t="s">
        <v>44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x14ac:dyDescent="0.2">
      <c r="A66" s="1"/>
      <c r="B66" s="1"/>
      <c r="C66" s="1"/>
      <c r="D66" s="1"/>
      <c r="E66" s="1"/>
      <c r="F66" s="47"/>
      <c r="G66" s="48" t="s">
        <v>0</v>
      </c>
      <c r="H66" s="9">
        <f t="shared" ref="H66:I66" si="20">H23</f>
        <v>2396000</v>
      </c>
      <c r="I66" s="9">
        <f t="shared" si="20"/>
        <v>2550000</v>
      </c>
      <c r="J66" s="11">
        <f t="shared" ref="J66:J68" si="21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x14ac:dyDescent="0.2">
      <c r="A67" s="1"/>
      <c r="B67" s="1"/>
      <c r="C67" s="1"/>
      <c r="D67" s="1"/>
      <c r="E67" s="1"/>
      <c r="F67" s="47"/>
      <c r="G67" s="48" t="s">
        <v>34</v>
      </c>
      <c r="H67" s="9">
        <f t="shared" ref="H67:I67" si="22">H59</f>
        <v>0</v>
      </c>
      <c r="I67" s="9">
        <f t="shared" si="22"/>
        <v>0</v>
      </c>
      <c r="J67" s="11" t="str">
        <f t="shared" si="21"/>
        <v>-%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x14ac:dyDescent="0.2">
      <c r="A68" s="1"/>
      <c r="B68" s="1"/>
      <c r="C68" s="1"/>
      <c r="D68" s="1"/>
      <c r="E68" s="1"/>
      <c r="F68" s="47"/>
      <c r="G68" s="49" t="s">
        <v>45</v>
      </c>
      <c r="H68" s="50">
        <f t="shared" ref="H68:I68" si="23">H66-H67</f>
        <v>2396000</v>
      </c>
      <c r="I68" s="50">
        <f t="shared" si="23"/>
        <v>2550000</v>
      </c>
      <c r="J68" s="51">
        <f t="shared" si="21"/>
        <v>1.0642737896494157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x14ac:dyDescent="0.2">
      <c r="A69" s="1"/>
      <c r="B69" s="1"/>
      <c r="C69" s="1"/>
      <c r="D69" s="1"/>
      <c r="E69" s="1"/>
      <c r="F69" s="47"/>
      <c r="G69" s="47"/>
      <c r="H69" s="47"/>
      <c r="I69" s="4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x14ac:dyDescent="0.2">
      <c r="A73" s="1"/>
      <c r="B73" s="1"/>
      <c r="C73" s="1"/>
      <c r="D73" s="1"/>
      <c r="E73" s="1"/>
      <c r="F73" s="1"/>
      <c r="G73" s="8" t="s">
        <v>10</v>
      </c>
      <c r="H73" s="44" t="s">
        <v>42</v>
      </c>
      <c r="I73" s="45" t="s">
        <v>43</v>
      </c>
      <c r="J73" s="46" t="s">
        <v>44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x14ac:dyDescent="0.2">
      <c r="A74" s="1"/>
      <c r="B74" s="1"/>
      <c r="C74" s="1"/>
      <c r="D74" s="1"/>
      <c r="E74" s="1"/>
      <c r="F74" s="1"/>
      <c r="G74" s="48" t="s">
        <v>0</v>
      </c>
      <c r="H74" s="9">
        <f t="shared" ref="H74:I74" si="24">H12</f>
        <v>396000</v>
      </c>
      <c r="I74" s="9">
        <f t="shared" si="24"/>
        <v>550000</v>
      </c>
      <c r="J74" s="52">
        <f t="shared" ref="J74:J75" si="25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x14ac:dyDescent="0.2">
      <c r="A75" s="1"/>
      <c r="B75" s="1"/>
      <c r="C75" s="1"/>
      <c r="D75" s="1"/>
      <c r="E75" s="1"/>
      <c r="F75" s="1"/>
      <c r="G75" s="48" t="s">
        <v>34</v>
      </c>
      <c r="H75" s="9">
        <f>SUMIF(E25:E59, "학생", H25:H59)</f>
        <v>230000</v>
      </c>
      <c r="I75" s="9">
        <f>SUMIF(E25:E59, "학생", I25:I59)</f>
        <v>471000</v>
      </c>
      <c r="J75" s="52">
        <f t="shared" si="25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x14ac:dyDescent="0.2">
      <c r="A76" s="1"/>
      <c r="B76" s="1"/>
      <c r="C76" s="1"/>
      <c r="D76" s="1"/>
      <c r="E76" s="1"/>
      <c r="F76" s="1"/>
      <c r="G76" s="49" t="s">
        <v>45</v>
      </c>
      <c r="H76" s="50">
        <f t="shared" ref="H76:I76" si="26">H74-H75</f>
        <v>166000</v>
      </c>
      <c r="I76" s="50">
        <f t="shared" si="26"/>
        <v>79000</v>
      </c>
      <c r="J76" s="53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x14ac:dyDescent="0.2">
      <c r="A78" s="1"/>
      <c r="B78" s="1"/>
      <c r="C78" s="1"/>
      <c r="D78" s="1"/>
      <c r="E78" s="1"/>
      <c r="F78" s="1"/>
      <c r="G78" s="8" t="s">
        <v>28</v>
      </c>
      <c r="H78" s="44" t="s">
        <v>42</v>
      </c>
      <c r="I78" s="45" t="s">
        <v>43</v>
      </c>
      <c r="J78" s="46" t="s">
        <v>44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x14ac:dyDescent="0.2">
      <c r="A79" s="1"/>
      <c r="B79" s="1"/>
      <c r="C79" s="1"/>
      <c r="D79" s="1"/>
      <c r="E79" s="1"/>
      <c r="F79" s="1"/>
      <c r="G79" s="48" t="s">
        <v>0</v>
      </c>
      <c r="H79" s="9">
        <f t="shared" ref="H79:I79" si="27">H18</f>
        <v>1000000</v>
      </c>
      <c r="I79" s="9">
        <f t="shared" si="27"/>
        <v>1000000</v>
      </c>
      <c r="J79" s="11">
        <f t="shared" ref="J79:J80" si="28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x14ac:dyDescent="0.2">
      <c r="A80" s="1"/>
      <c r="B80" s="1"/>
      <c r="C80" s="1"/>
      <c r="D80" s="1"/>
      <c r="E80" s="1"/>
      <c r="F80" s="1"/>
      <c r="G80" s="48" t="s">
        <v>34</v>
      </c>
      <c r="H80" s="9">
        <f>SUMIF(E25:E59, "본회계", H25:H59)</f>
        <v>150000</v>
      </c>
      <c r="I80" s="9">
        <f>SUMIF(E25:E59, "본회계", I25:I59)</f>
        <v>145000</v>
      </c>
      <c r="J80" s="11">
        <f t="shared" si="28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x14ac:dyDescent="0.2">
      <c r="A81" s="1"/>
      <c r="B81" s="1"/>
      <c r="C81" s="1"/>
      <c r="D81" s="1"/>
      <c r="E81" s="1"/>
      <c r="F81" s="1"/>
      <c r="G81" s="49" t="s">
        <v>45</v>
      </c>
      <c r="H81" s="50">
        <f t="shared" ref="H81:I81" si="29">H79-H80</f>
        <v>850000</v>
      </c>
      <c r="I81" s="50">
        <f t="shared" si="29"/>
        <v>855000</v>
      </c>
      <c r="J81" s="51">
        <v>1.0058823530000001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x14ac:dyDescent="0.2">
      <c r="A83" s="1"/>
      <c r="B83" s="1"/>
      <c r="C83" s="1"/>
      <c r="D83" s="1"/>
      <c r="E83" s="1"/>
      <c r="F83" s="1"/>
      <c r="G83" s="8" t="s">
        <v>29</v>
      </c>
      <c r="H83" s="44" t="s">
        <v>42</v>
      </c>
      <c r="I83" s="45" t="s">
        <v>43</v>
      </c>
      <c r="J83" s="46" t="s">
        <v>44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x14ac:dyDescent="0.2">
      <c r="A84" s="1"/>
      <c r="B84" s="1"/>
      <c r="C84" s="1"/>
      <c r="D84" s="1"/>
      <c r="E84" s="1"/>
      <c r="F84" s="1"/>
      <c r="G84" s="48" t="s">
        <v>0</v>
      </c>
      <c r="H84" s="9">
        <f t="shared" ref="H84:I84" si="30">H22</f>
        <v>1000000</v>
      </c>
      <c r="I84" s="9">
        <f t="shared" si="30"/>
        <v>1000000</v>
      </c>
      <c r="J84" s="11">
        <f t="shared" ref="J84:J85" si="31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x14ac:dyDescent="0.2">
      <c r="A85" s="1"/>
      <c r="B85" s="1"/>
      <c r="C85" s="1"/>
      <c r="D85" s="1"/>
      <c r="E85" s="1"/>
      <c r="F85" s="1"/>
      <c r="G85" s="48" t="s">
        <v>34</v>
      </c>
      <c r="H85" s="9">
        <f>SUMIF(E25:E59, "자치", H25:H59)</f>
        <v>0</v>
      </c>
      <c r="I85" s="9">
        <f>SUMIF(E25:E59, "자치", I25:I59)</f>
        <v>0</v>
      </c>
      <c r="J85" s="8" t="str">
        <f t="shared" si="31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x14ac:dyDescent="0.2">
      <c r="A86" s="1"/>
      <c r="B86" s="1"/>
      <c r="C86" s="1"/>
      <c r="D86" s="1"/>
      <c r="E86" s="1"/>
      <c r="F86" s="1"/>
      <c r="G86" s="49" t="s">
        <v>45</v>
      </c>
      <c r="H86" s="50">
        <f t="shared" ref="H86:I86" si="32">H84-H85</f>
        <v>1000000</v>
      </c>
      <c r="I86" s="50">
        <f t="shared" si="32"/>
        <v>1000000</v>
      </c>
      <c r="J86" s="51"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</sheetData>
  <mergeCells count="38">
    <mergeCell ref="D59:G59"/>
    <mergeCell ref="C60:G60"/>
    <mergeCell ref="D37:D40"/>
    <mergeCell ref="E40:G40"/>
    <mergeCell ref="D42:D44"/>
    <mergeCell ref="E44:G44"/>
    <mergeCell ref="D45:D49"/>
    <mergeCell ref="E49:G49"/>
    <mergeCell ref="D50:G50"/>
    <mergeCell ref="B27:B60"/>
    <mergeCell ref="C42:C50"/>
    <mergeCell ref="C51:C56"/>
    <mergeCell ref="C57:C59"/>
    <mergeCell ref="F22:G22"/>
    <mergeCell ref="E23:G23"/>
    <mergeCell ref="B25:K25"/>
    <mergeCell ref="D27:D29"/>
    <mergeCell ref="E29:G29"/>
    <mergeCell ref="D32:G32"/>
    <mergeCell ref="D41:G41"/>
    <mergeCell ref="D51:D55"/>
    <mergeCell ref="E55:G55"/>
    <mergeCell ref="D56:G56"/>
    <mergeCell ref="D57:D58"/>
    <mergeCell ref="E58:G58"/>
    <mergeCell ref="D30:D31"/>
    <mergeCell ref="E31:G31"/>
    <mergeCell ref="C27:C32"/>
    <mergeCell ref="C33:C41"/>
    <mergeCell ref="D33:D36"/>
    <mergeCell ref="E36:G36"/>
    <mergeCell ref="D3:K3"/>
    <mergeCell ref="D5:D23"/>
    <mergeCell ref="E5:E12"/>
    <mergeCell ref="F12:G12"/>
    <mergeCell ref="E13:E18"/>
    <mergeCell ref="F18:G18"/>
    <mergeCell ref="E19:E2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기층 기구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CHLim</dc:creator>
  <cp:lastModifiedBy>CHLim</cp:lastModifiedBy>
  <dcterms:created xsi:type="dcterms:W3CDTF">2022-12-26T09:54:11Z</dcterms:created>
  <dcterms:modified xsi:type="dcterms:W3CDTF">2022-12-26T09:54:11Z</dcterms:modified>
</cp:coreProperties>
</file>