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한성태\Downloads\"/>
    </mc:Choice>
  </mc:AlternateContent>
  <xr:revisionPtr revIDLastSave="0" documentId="13_ncr:1_{BA7B6EA0-9E65-4C7E-9E00-C353E42E8E05}" xr6:coauthVersionLast="36" xr6:coauthVersionMax="36" xr10:uidLastSave="{00000000-0000-0000-0000-000000000000}"/>
  <bookViews>
    <workbookView xWindow="0" yWindow="0" windowWidth="8988" windowHeight="5844" tabRatio="500" xr2:uid="{00000000-000D-0000-FFFF-FFFF00000000}"/>
  </bookViews>
  <sheets>
    <sheet name="카포전 예산안" sheetId="1" r:id="rId1"/>
  </sheets>
  <calcPr calcId="191029"/>
</workbook>
</file>

<file path=xl/calcChain.xml><?xml version="1.0" encoding="utf-8"?>
<calcChain xmlns="http://schemas.openxmlformats.org/spreadsheetml/2006/main">
  <c r="J146" i="1" l="1"/>
  <c r="K146" i="1" s="1"/>
  <c r="I146" i="1"/>
  <c r="K145" i="1"/>
  <c r="K144" i="1"/>
  <c r="J141" i="1"/>
  <c r="I141" i="1"/>
  <c r="K140" i="1"/>
  <c r="K139" i="1"/>
  <c r="J135" i="1"/>
  <c r="J136" i="1" s="1"/>
  <c r="I134" i="1"/>
  <c r="I136" i="1" s="1"/>
  <c r="J129" i="1"/>
  <c r="J123" i="1"/>
  <c r="K123" i="1" s="1"/>
  <c r="J122" i="1"/>
  <c r="K122" i="1" s="1"/>
  <c r="J121" i="1"/>
  <c r="K121" i="1" s="1"/>
  <c r="J118" i="1"/>
  <c r="J119" i="1" s="1"/>
  <c r="J110" i="1"/>
  <c r="K110" i="1" s="1"/>
  <c r="J109" i="1"/>
  <c r="K109" i="1" s="1"/>
  <c r="K108" i="1"/>
  <c r="K107" i="1"/>
  <c r="K106" i="1"/>
  <c r="K105" i="1"/>
  <c r="K104" i="1"/>
  <c r="K103" i="1"/>
  <c r="J102" i="1"/>
  <c r="K102" i="1" s="1"/>
  <c r="K101" i="1"/>
  <c r="J101" i="1"/>
  <c r="K100" i="1"/>
  <c r="K98" i="1"/>
  <c r="J98" i="1"/>
  <c r="J99" i="1" s="1"/>
  <c r="K99" i="1" s="1"/>
  <c r="K97" i="1"/>
  <c r="J94" i="1"/>
  <c r="J92" i="1"/>
  <c r="K92" i="1" s="1"/>
  <c r="J88" i="1"/>
  <c r="J85" i="1"/>
  <c r="K85" i="1" s="1"/>
  <c r="K83" i="1"/>
  <c r="J81" i="1"/>
  <c r="I81" i="1"/>
  <c r="J79" i="1"/>
  <c r="K79" i="1" s="1"/>
  <c r="K78" i="1"/>
  <c r="K77" i="1"/>
  <c r="J76" i="1"/>
  <c r="J73" i="1"/>
  <c r="K73" i="1" s="1"/>
  <c r="K72" i="1"/>
  <c r="J68" i="1"/>
  <c r="J69" i="1" s="1"/>
  <c r="K66" i="1"/>
  <c r="J66" i="1"/>
  <c r="K59" i="1"/>
  <c r="K57" i="1"/>
  <c r="J56" i="1"/>
  <c r="K56" i="1" s="1"/>
  <c r="J52" i="1"/>
  <c r="K52" i="1" s="1"/>
  <c r="K50" i="1"/>
  <c r="K49" i="1"/>
  <c r="J48" i="1"/>
  <c r="K48" i="1" s="1"/>
  <c r="K46" i="1"/>
  <c r="K45" i="1"/>
  <c r="J44" i="1"/>
  <c r="K44" i="1" s="1"/>
  <c r="K41" i="1"/>
  <c r="J40" i="1"/>
  <c r="K40" i="1" s="1"/>
  <c r="J39" i="1"/>
  <c r="K39" i="1" s="1"/>
  <c r="K38" i="1"/>
  <c r="K37" i="1"/>
  <c r="K36" i="1"/>
  <c r="K35" i="1"/>
  <c r="J34" i="1"/>
  <c r="J29" i="1"/>
  <c r="K29" i="1" s="1"/>
  <c r="I29" i="1"/>
  <c r="J26" i="1"/>
  <c r="K26" i="1" s="1"/>
  <c r="K25" i="1"/>
  <c r="K24" i="1"/>
  <c r="K23" i="1"/>
  <c r="K22" i="1"/>
  <c r="K21" i="1"/>
  <c r="K20" i="1"/>
  <c r="J15" i="1"/>
  <c r="I15" i="1"/>
  <c r="H15" i="1"/>
  <c r="H16" i="1" s="1"/>
  <c r="J11" i="1"/>
  <c r="I11" i="1"/>
  <c r="H11" i="1"/>
  <c r="J10" i="1"/>
  <c r="I9" i="1"/>
  <c r="I16" i="1" s="1"/>
  <c r="H9" i="1"/>
  <c r="I129" i="1" s="1"/>
  <c r="I131" i="1" s="1"/>
  <c r="J8" i="1"/>
  <c r="J7" i="1"/>
  <c r="J6" i="1"/>
  <c r="J5" i="1"/>
  <c r="J82" i="1" l="1"/>
  <c r="K82" i="1" s="1"/>
  <c r="K136" i="1"/>
  <c r="J16" i="1"/>
  <c r="J9" i="1"/>
  <c r="K134" i="1"/>
  <c r="K129" i="1"/>
  <c r="K135" i="1"/>
  <c r="J120" i="1" l="1"/>
  <c r="K120" i="1" s="1"/>
  <c r="J130" i="1"/>
  <c r="K130" i="1" s="1"/>
  <c r="J131" i="1" l="1"/>
</calcChain>
</file>

<file path=xl/sharedStrings.xml><?xml version="1.0" encoding="utf-8"?>
<sst xmlns="http://schemas.openxmlformats.org/spreadsheetml/2006/main" count="386" uniqueCount="202">
  <si>
    <t/>
  </si>
  <si>
    <t>19~21 교류행사 부스 참고</t>
  </si>
  <si>
    <t>홍보비용은 디자인 홍보팀으로 이동</t>
  </si>
  <si>
    <t>카포전 과학경기팀(팀장 임재민)</t>
  </si>
  <si>
    <t>후원금 미입금으로 인해 돈을 빌림</t>
  </si>
  <si>
    <t>사업명</t>
  </si>
  <si>
    <t>수입</t>
  </si>
  <si>
    <t>항목</t>
  </si>
  <si>
    <t>출처</t>
  </si>
  <si>
    <t>비고</t>
  </si>
  <si>
    <t>코드</t>
  </si>
  <si>
    <t>비율</t>
  </si>
  <si>
    <t>학생</t>
  </si>
  <si>
    <t>자치</t>
  </si>
  <si>
    <t>본회계</t>
  </si>
  <si>
    <t>이월금</t>
  </si>
  <si>
    <t>AA</t>
  </si>
  <si>
    <t>계</t>
  </si>
  <si>
    <t>AC</t>
  </si>
  <si>
    <t>BA</t>
  </si>
  <si>
    <t>AD</t>
  </si>
  <si>
    <t>AB</t>
  </si>
  <si>
    <t>A2</t>
  </si>
  <si>
    <t>-</t>
  </si>
  <si>
    <t>축구</t>
  </si>
  <si>
    <t>A6</t>
  </si>
  <si>
    <t>합계</t>
  </si>
  <si>
    <t>E1</t>
  </si>
  <si>
    <t>C4</t>
  </si>
  <si>
    <t>CC</t>
  </si>
  <si>
    <t>C3</t>
  </si>
  <si>
    <t>A4</t>
  </si>
  <si>
    <t>₩ -</t>
  </si>
  <si>
    <t>F2</t>
  </si>
  <si>
    <t>CB</t>
  </si>
  <si>
    <t>B1</t>
  </si>
  <si>
    <t>CA</t>
  </si>
  <si>
    <t>C1</t>
  </si>
  <si>
    <t>농구</t>
  </si>
  <si>
    <t>A5</t>
  </si>
  <si>
    <t>기구명</t>
  </si>
  <si>
    <t>A3</t>
  </si>
  <si>
    <t>C2</t>
  </si>
  <si>
    <t>G1</t>
  </si>
  <si>
    <t>코치비</t>
  </si>
  <si>
    <t>식사</t>
  </si>
  <si>
    <t>A1</t>
  </si>
  <si>
    <t>B2</t>
  </si>
  <si>
    <t>E2</t>
  </si>
  <si>
    <t>D1</t>
  </si>
  <si>
    <t>야구</t>
  </si>
  <si>
    <t>F1</t>
  </si>
  <si>
    <t>D2</t>
  </si>
  <si>
    <t>H1</t>
  </si>
  <si>
    <t>H3</t>
  </si>
  <si>
    <t>J2</t>
  </si>
  <si>
    <t>K2</t>
  </si>
  <si>
    <t>H4</t>
  </si>
  <si>
    <t>L1</t>
  </si>
  <si>
    <t>상품</t>
  </si>
  <si>
    <t>N1</t>
  </si>
  <si>
    <t>R1</t>
  </si>
  <si>
    <t>책자</t>
  </si>
  <si>
    <t>H2</t>
  </si>
  <si>
    <t>발대식</t>
  </si>
  <si>
    <t>Q1</t>
  </si>
  <si>
    <t>교통비</t>
  </si>
  <si>
    <t>O1</t>
  </si>
  <si>
    <t>M1</t>
  </si>
  <si>
    <t>U1</t>
  </si>
  <si>
    <t>U2</t>
  </si>
  <si>
    <t>K1</t>
  </si>
  <si>
    <t>P1</t>
  </si>
  <si>
    <t>S1</t>
  </si>
  <si>
    <t>J1</t>
  </si>
  <si>
    <t>예비비</t>
  </si>
  <si>
    <t>T1</t>
  </si>
  <si>
    <t>I1</t>
  </si>
  <si>
    <t>U4</t>
  </si>
  <si>
    <t>U3</t>
  </si>
  <si>
    <t>U5</t>
  </si>
  <si>
    <t>해킹</t>
  </si>
  <si>
    <t>A.I</t>
  </si>
  <si>
    <t>U6</t>
  </si>
  <si>
    <t>J3</t>
  </si>
  <si>
    <t>V1</t>
  </si>
  <si>
    <t>V5</t>
  </si>
  <si>
    <t>V2</t>
  </si>
  <si>
    <t>V3</t>
  </si>
  <si>
    <t>잔액</t>
  </si>
  <si>
    <t>V7</t>
  </si>
  <si>
    <t>V6</t>
  </si>
  <si>
    <t>L2</t>
  </si>
  <si>
    <t>O2</t>
  </si>
  <si>
    <t>수익</t>
  </si>
  <si>
    <t>V4</t>
  </si>
  <si>
    <t>태울석림제, 총학 대출</t>
  </si>
  <si>
    <t>과거 후원금 남은 금액</t>
  </si>
  <si>
    <t>담당(담당부서 or 담당인)</t>
  </si>
  <si>
    <t>기념품 제작 및 상품비*</t>
  </si>
  <si>
    <t>홍보이벤트(상품 포함)</t>
  </si>
  <si>
    <t>포스터, 현수막, 브로슈어</t>
  </si>
  <si>
    <t>운동용품 및 훈련 지원비</t>
  </si>
  <si>
    <t>2022 상반기 행사준비위원회 상상효과 카이스트 포스텍 학생대제전</t>
  </si>
  <si>
    <t>카포전 사무팀(팀장 김호준)</t>
  </si>
  <si>
    <t>사무용품 및 소모품 구매</t>
  </si>
  <si>
    <t>집행률</t>
  </si>
  <si>
    <t>총계</t>
  </si>
  <si>
    <t>지출</t>
  </si>
  <si>
    <t>기획단 운영비(단장 최성재, 부단장 김정민)</t>
  </si>
  <si>
    <t>전년도 대비</t>
  </si>
  <si>
    <t>교류행사</t>
  </si>
  <si>
    <t>최종잔액</t>
  </si>
  <si>
    <t>홈페이지 구축은 디자인 홍보팀으로 이동</t>
  </si>
  <si>
    <t>카포전 서포터즈 팀(팀장 김시은, 이경진)</t>
  </si>
  <si>
    <t>카포전 교류팀(팀장 이동재, 이수민)</t>
  </si>
  <si>
    <t>카포전 운동경기팀(팀장 신승민, 구교민)</t>
  </si>
  <si>
    <t>식사비를 운동용품 및 훈련지원비로 합침</t>
  </si>
  <si>
    <t>해킹 경기 제작비는 21년도 기준으로 책정</t>
  </si>
  <si>
    <t>격려금 삭제 및 선수단 지원비로 합침</t>
  </si>
  <si>
    <t>카포전 디자인홍보팀(팀장 박서경, 정연종)</t>
  </si>
  <si>
    <t>*E-Sports는 20, 21년도 참고</t>
  </si>
  <si>
    <t>학생회비</t>
  </si>
  <si>
    <t>예금결산이자</t>
  </si>
  <si>
    <t>넷마블 자치</t>
  </si>
  <si>
    <t>2022 출처</t>
  </si>
  <si>
    <t>2018 결산</t>
  </si>
  <si>
    <t>서포터즈 인솔</t>
  </si>
  <si>
    <t>서포터즈 물품</t>
  </si>
  <si>
    <t>응원도구</t>
  </si>
  <si>
    <t>항목(소분류)</t>
  </si>
  <si>
    <t>전야제 지원비</t>
  </si>
  <si>
    <t>전야제 무대비</t>
  </si>
  <si>
    <t>전야제 기획비</t>
  </si>
  <si>
    <t>2022 예산</t>
  </si>
  <si>
    <t>홍보 비용</t>
  </si>
  <si>
    <t>신설경기</t>
  </si>
  <si>
    <t>카포전 총계</t>
  </si>
  <si>
    <t>하이트 자치</t>
  </si>
  <si>
    <t>해킹 지원금</t>
  </si>
  <si>
    <t>AI 경기</t>
  </si>
  <si>
    <t>해킹 경기</t>
  </si>
  <si>
    <t>과학퀴즈 경기</t>
  </si>
  <si>
    <t>책자인쇄 비용</t>
  </si>
  <si>
    <t>피시방 대금</t>
  </si>
  <si>
    <t>홍보비용</t>
  </si>
  <si>
    <t>격려금*</t>
  </si>
  <si>
    <t>사무용품</t>
  </si>
  <si>
    <t>기획단 운영비</t>
  </si>
  <si>
    <t>홍보물 인쇄</t>
  </si>
  <si>
    <t>선발대 숙소비</t>
  </si>
  <si>
    <t>과학퀴즈</t>
  </si>
  <si>
    <t>본예산 총계</t>
  </si>
  <si>
    <t>기획단 회식비</t>
  </si>
  <si>
    <t>E-sport</t>
  </si>
  <si>
    <t>선수단 격려금</t>
  </si>
  <si>
    <t>학생회비 총계</t>
  </si>
  <si>
    <t>후원금 총계</t>
  </si>
  <si>
    <t>교내 업체 자치</t>
  </si>
  <si>
    <t>2018년도 결산</t>
  </si>
  <si>
    <t>2022 카포전</t>
  </si>
  <si>
    <t>2022년도 예산</t>
  </si>
  <si>
    <t>서포터즈 티셔츠비</t>
  </si>
  <si>
    <t>카포전 홈페이지 구축</t>
  </si>
  <si>
    <t>서포터즈 숙소비</t>
  </si>
  <si>
    <t>서포터즈 버스비</t>
  </si>
  <si>
    <t>사업명(대분류)</t>
  </si>
  <si>
    <t>서포터즈 아침식사</t>
  </si>
  <si>
    <t>서포터즈 이벤트 비용</t>
  </si>
  <si>
    <t>교류행사 부스 운영</t>
  </si>
  <si>
    <t>전야제 부스 음식비</t>
  </si>
  <si>
    <t>교류행사 상품비</t>
  </si>
  <si>
    <t>홈페이지 구축비</t>
  </si>
  <si>
    <t>훈련 및 식사 지원비</t>
  </si>
  <si>
    <t>E-Sports</t>
  </si>
  <si>
    <t>이벤트 및 상금비</t>
  </si>
  <si>
    <t>선수단 지원비*</t>
  </si>
  <si>
    <t>스트리머 섭외비*</t>
  </si>
  <si>
    <t>스트리머 섭외 삭제</t>
  </si>
  <si>
    <t>교내 해설 격려금*</t>
  </si>
  <si>
    <t>식비 및 교통비</t>
  </si>
  <si>
    <t>AI 예선 상금</t>
  </si>
  <si>
    <t>AI 게임 제작비</t>
  </si>
  <si>
    <t>AI 경기 지원금</t>
  </si>
  <si>
    <t>과학퀴즈 경기 진행비</t>
  </si>
  <si>
    <t>과학퀴즈 지원금</t>
  </si>
  <si>
    <t>전체 학우 기념품</t>
  </si>
  <si>
    <t>해킹 게임 제작비</t>
  </si>
  <si>
    <t>축제 당일 기념품</t>
  </si>
  <si>
    <t>서포터즈 기념품 구입</t>
  </si>
  <si>
    <t>합동회의 숙소비</t>
  </si>
  <si>
    <t>응원도구 제작*</t>
  </si>
  <si>
    <t>카포전 합동회의비</t>
  </si>
  <si>
    <t>2022 카포전 예산</t>
  </si>
  <si>
    <t>2018 카포전 결산</t>
  </si>
  <si>
    <t>운동경기 예비비</t>
  </si>
  <si>
    <t>과학경기 예비비</t>
  </si>
  <si>
    <r>
      <t xml:space="preserve">20, 21 홈페이지 구축비 참고, </t>
    </r>
    <r>
      <rPr>
        <sz val="10"/>
        <color rgb="FFFF0000"/>
        <rFont val="Arial"/>
      </rPr>
      <t>70만 -&gt; 75만(75만원 중 5만원 분배)</t>
    </r>
  </si>
  <si>
    <t>카이스트 포스텍 학생 대제전 기획단 (카포전 단장 최성재)</t>
  </si>
  <si>
    <t>우승상금(패배시 미지급)(단장 최성재, 부단장 김정민)</t>
  </si>
  <si>
    <t>35만 -&gt; 45만(75만원 중 10만원 분배)</t>
  </si>
  <si>
    <t>100만 -&gt; 160만(75만원 중 60만원 분배)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</si>
</sst>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[$₩-412]#,##0"/>
    <numFmt numFmtId="177" formatCode="0.0%"/>
    <numFmt numFmtId="178" formatCode="&quot;₩&quot;#,##0"/>
    <numFmt numFmtId="179" formatCode="0.000%"/>
  </numFmts>
  <fonts count="9" x14ac:knownFonts="1">
    <font>
      <sz val="10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1"/>
      <color rgb="FF000000"/>
      <name val="Calibri"/>
    </font>
    <font>
      <sz val="11"/>
      <color rgb="FF000000"/>
      <name val="맑은 고딕"/>
      <family val="3"/>
      <charset val="129"/>
    </font>
    <font>
      <sz val="10"/>
      <color rgb="FFFF0000"/>
      <name val="Arial"/>
    </font>
    <font>
      <sz val="8"/>
      <name val="돋움"/>
      <family val="3"/>
      <charset val="129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F2F2F2"/>
        <bgColor rgb="FFFFFFFF"/>
      </patternFill>
    </fill>
  </fills>
  <borders count="3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1" fillId="2" borderId="7" xfId="0" applyNumberFormat="1" applyFont="1" applyFill="1" applyBorder="1" applyAlignment="1">
      <alignment horizontal="center" vertical="center" wrapText="1"/>
    </xf>
    <xf numFmtId="177" fontId="1" fillId="2" borderId="8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6" fontId="1" fillId="4" borderId="11" xfId="0" applyNumberFormat="1" applyFont="1" applyFill="1" applyBorder="1" applyAlignment="1">
      <alignment horizontal="center" vertical="center" wrapText="1"/>
    </xf>
    <xf numFmtId="177" fontId="1" fillId="4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6" fontId="1" fillId="2" borderId="16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9" xfId="0" applyFont="1" applyBorder="1" applyAlignment="1"/>
    <xf numFmtId="0" fontId="3" fillId="0" borderId="19" xfId="0" applyFont="1" applyBorder="1" applyAlignment="1"/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176" fontId="2" fillId="5" borderId="4" xfId="0" applyNumberFormat="1" applyFont="1" applyFill="1" applyBorder="1" applyAlignment="1">
      <alignment horizontal="center" vertical="center" wrapText="1"/>
    </xf>
    <xf numFmtId="176" fontId="2" fillId="5" borderId="4" xfId="0" applyNumberFormat="1" applyFont="1" applyFill="1" applyBorder="1" applyAlignment="1">
      <alignment horizontal="center" vertical="center" wrapText="1"/>
    </xf>
    <xf numFmtId="9" fontId="2" fillId="5" borderId="4" xfId="0" applyNumberFormat="1" applyFont="1" applyFill="1" applyBorder="1" applyAlignment="1">
      <alignment horizontal="center" vertical="center" wrapText="1"/>
    </xf>
    <xf numFmtId="9" fontId="2" fillId="6" borderId="4" xfId="0" applyNumberFormat="1" applyFont="1" applyFill="1" applyBorder="1" applyAlignment="1">
      <alignment horizontal="center" vertical="center" wrapText="1"/>
    </xf>
    <xf numFmtId="176" fontId="2" fillId="7" borderId="4" xfId="0" applyNumberFormat="1" applyFont="1" applyFill="1" applyBorder="1" applyAlignment="1">
      <alignment horizontal="center" vertical="center" wrapText="1"/>
    </xf>
    <xf numFmtId="176" fontId="2" fillId="8" borderId="4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 wrapText="1"/>
    </xf>
    <xf numFmtId="17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 wrapText="1"/>
    </xf>
    <xf numFmtId="179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178" fontId="2" fillId="9" borderId="4" xfId="0" applyNumberFormat="1" applyFont="1" applyFill="1" applyBorder="1" applyAlignment="1">
      <alignment horizontal="center" vertical="center" wrapText="1"/>
    </xf>
    <xf numFmtId="10" fontId="2" fillId="9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178" fontId="2" fillId="10" borderId="4" xfId="0" applyNumberFormat="1" applyFont="1" applyFill="1" applyBorder="1" applyAlignment="1">
      <alignment horizontal="center" vertical="center" wrapText="1"/>
    </xf>
    <xf numFmtId="10" fontId="2" fillId="1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10" fontId="2" fillId="5" borderId="4" xfId="0" applyNumberFormat="1" applyFont="1" applyFill="1" applyBorder="1" applyAlignment="1">
      <alignment horizontal="center" vertical="center"/>
    </xf>
    <xf numFmtId="10" fontId="2" fillId="5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78" fontId="2" fillId="5" borderId="4" xfId="0" applyNumberFormat="1" applyFont="1" applyFill="1" applyBorder="1" applyAlignment="1">
      <alignment horizontal="center" vertical="center" wrapText="1"/>
    </xf>
    <xf numFmtId="10" fontId="2" fillId="5" borderId="4" xfId="0" applyNumberFormat="1" applyFont="1" applyFill="1" applyBorder="1" applyAlignment="1">
      <alignment horizontal="center" vertical="center" wrapText="1"/>
    </xf>
    <xf numFmtId="178" fontId="2" fillId="9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/>
    </xf>
    <xf numFmtId="178" fontId="2" fillId="9" borderId="4" xfId="0" applyNumberFormat="1" applyFont="1" applyFill="1" applyBorder="1" applyAlignment="1">
      <alignment horizontal="center" vertical="center"/>
    </xf>
    <xf numFmtId="10" fontId="2" fillId="9" borderId="4" xfId="0" applyNumberFormat="1" applyFont="1" applyFill="1" applyBorder="1" applyAlignment="1">
      <alignment horizontal="center" vertical="center"/>
    </xf>
    <xf numFmtId="178" fontId="2" fillId="10" borderId="4" xfId="0" applyNumberFormat="1" applyFont="1" applyFill="1" applyBorder="1" applyAlignment="1">
      <alignment horizontal="center" vertical="center"/>
    </xf>
    <xf numFmtId="10" fontId="2" fillId="10" borderId="4" xfId="0" applyNumberFormat="1" applyFont="1" applyFill="1" applyBorder="1" applyAlignment="1">
      <alignment horizontal="center" vertical="center"/>
    </xf>
    <xf numFmtId="176" fontId="2" fillId="11" borderId="4" xfId="0" applyNumberFormat="1" applyFont="1" applyFill="1" applyBorder="1" applyAlignment="1">
      <alignment horizontal="center" vertical="center"/>
    </xf>
    <xf numFmtId="178" fontId="2" fillId="11" borderId="4" xfId="0" applyNumberFormat="1" applyFont="1" applyFill="1" applyBorder="1" applyAlignment="1">
      <alignment horizontal="center" vertical="center" wrapText="1"/>
    </xf>
    <xf numFmtId="10" fontId="2" fillId="11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176" fontId="1" fillId="4" borderId="2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77" fontId="1" fillId="2" borderId="8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76" fontId="2" fillId="5" borderId="0" xfId="0" applyNumberFormat="1" applyFont="1" applyFill="1" applyAlignment="1">
      <alignment horizontal="center"/>
    </xf>
    <xf numFmtId="176" fontId="2" fillId="5" borderId="4" xfId="0" applyNumberFormat="1" applyFont="1" applyFill="1" applyBorder="1" applyAlignment="1">
      <alignment horizontal="center" vertical="center" wrapText="1"/>
    </xf>
    <xf numFmtId="10" fontId="1" fillId="5" borderId="10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176" fontId="1" fillId="4" borderId="11" xfId="0" applyNumberFormat="1" applyFont="1" applyFill="1" applyBorder="1" applyAlignment="1">
      <alignment horizontal="center" vertical="center"/>
    </xf>
    <xf numFmtId="10" fontId="1" fillId="4" borderId="12" xfId="0" applyNumberFormat="1" applyFont="1" applyFill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176" fontId="2" fillId="5" borderId="22" xfId="0" applyNumberFormat="1" applyFont="1" applyFill="1" applyBorder="1" applyAlignment="1">
      <alignment horizontal="center" vertical="center" wrapText="1"/>
    </xf>
    <xf numFmtId="178" fontId="2" fillId="12" borderId="4" xfId="0" applyNumberFormat="1" applyFont="1" applyFill="1" applyBorder="1" applyAlignment="1">
      <alignment horizontal="center" vertical="center" wrapText="1"/>
    </xf>
    <xf numFmtId="10" fontId="2" fillId="1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/>
    <xf numFmtId="0" fontId="5" fillId="0" borderId="16" xfId="0" applyFont="1" applyBorder="1" applyAlignment="1"/>
    <xf numFmtId="0" fontId="2" fillId="9" borderId="29" xfId="0" applyFont="1" applyFill="1" applyBorder="1" applyAlignment="1">
      <alignment horizontal="center" vertical="center" wrapText="1"/>
    </xf>
    <xf numFmtId="0" fontId="5" fillId="0" borderId="25" xfId="0" applyFont="1" applyBorder="1" applyAlignment="1"/>
    <xf numFmtId="0" fontId="5" fillId="0" borderId="21" xfId="0" applyFont="1" applyBorder="1" applyAlignment="1"/>
    <xf numFmtId="0" fontId="2" fillId="5" borderId="2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/>
    <xf numFmtId="0" fontId="5" fillId="0" borderId="26" xfId="0" applyFont="1" applyBorder="1" applyAlignment="1"/>
    <xf numFmtId="0" fontId="2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8" xfId="0" applyFont="1" applyBorder="1" applyAlignment="1"/>
    <xf numFmtId="0" fontId="5" fillId="0" borderId="5" xfId="0" applyFont="1" applyBorder="1" applyAlignment="1"/>
    <xf numFmtId="0" fontId="2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/>
    <xf numFmtId="0" fontId="5" fillId="0" borderId="27" xfId="0" applyFont="1" applyBorder="1" applyAlignment="1"/>
    <xf numFmtId="0" fontId="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/>
    <xf numFmtId="176" fontId="2" fillId="7" borderId="29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8" borderId="29" xfId="0" applyNumberFormat="1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/>
    </xf>
    <xf numFmtId="0" fontId="0" fillId="0" borderId="31" xfId="0" applyBorder="1">
      <alignment vertical="center"/>
    </xf>
  </cellXfs>
  <cellStyles count="1"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9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C2:L146"/>
  <sheetViews>
    <sheetView tabSelected="1" topLeftCell="C23" zoomScaleNormal="100" zoomScaleSheetLayoutView="75" workbookViewId="0">
      <selection activeCell="J24" sqref="J24:J25"/>
    </sheetView>
  </sheetViews>
  <sheetFormatPr defaultColWidth="14.44140625" defaultRowHeight="15" customHeight="1" x14ac:dyDescent="0.3"/>
  <cols>
    <col min="7" max="7" width="23.33203125" style="1" customWidth="1"/>
    <col min="9" max="9" width="19" style="1" customWidth="1"/>
    <col min="10" max="10" width="17.5546875" style="1" customWidth="1"/>
    <col min="12" max="12" width="39.5546875" style="1" customWidth="1"/>
  </cols>
  <sheetData>
    <row r="2" spans="3:12" ht="13.8" x14ac:dyDescent="0.25">
      <c r="C2" s="21"/>
      <c r="D2" s="22"/>
      <c r="E2" s="22"/>
      <c r="F2" s="22"/>
      <c r="G2" s="22"/>
      <c r="H2" s="22"/>
      <c r="I2" s="22"/>
      <c r="J2" s="22"/>
      <c r="K2" s="23"/>
      <c r="L2" s="21"/>
    </row>
    <row r="3" spans="3:12" ht="18" customHeight="1" x14ac:dyDescent="0.4">
      <c r="C3" s="24"/>
      <c r="D3" s="130" t="s">
        <v>6</v>
      </c>
      <c r="E3" s="131"/>
      <c r="F3" s="131"/>
      <c r="G3" s="131"/>
      <c r="H3" s="131"/>
      <c r="I3" s="131"/>
      <c r="J3" s="131"/>
      <c r="K3" s="129"/>
      <c r="L3" s="25"/>
    </row>
    <row r="4" spans="3:12" ht="18" customHeight="1" x14ac:dyDescent="0.3">
      <c r="C4" s="24"/>
      <c r="D4" s="26" t="s">
        <v>5</v>
      </c>
      <c r="E4" s="27" t="s">
        <v>8</v>
      </c>
      <c r="F4" s="27" t="s">
        <v>7</v>
      </c>
      <c r="G4" s="27" t="s">
        <v>10</v>
      </c>
      <c r="H4" s="27" t="s">
        <v>159</v>
      </c>
      <c r="I4" s="27" t="s">
        <v>161</v>
      </c>
      <c r="J4" s="27" t="s">
        <v>11</v>
      </c>
      <c r="K4" s="27" t="s">
        <v>9</v>
      </c>
      <c r="L4" s="25"/>
    </row>
    <row r="5" spans="3:12" ht="18" customHeight="1" x14ac:dyDescent="0.3">
      <c r="C5" s="24"/>
      <c r="D5" s="127" t="s">
        <v>160</v>
      </c>
      <c r="E5" s="108" t="s">
        <v>12</v>
      </c>
      <c r="F5" s="27" t="s">
        <v>15</v>
      </c>
      <c r="G5" s="6" t="s">
        <v>16</v>
      </c>
      <c r="H5" s="6">
        <v>1036897</v>
      </c>
      <c r="I5" s="28">
        <v>3952501</v>
      </c>
      <c r="J5" s="29">
        <f t="shared" ref="J5:J11" si="0">I5/H5</f>
        <v>3.811854986560864</v>
      </c>
      <c r="K5" s="30"/>
      <c r="L5" s="25"/>
    </row>
    <row r="6" spans="3:12" ht="18" customHeight="1" x14ac:dyDescent="0.3">
      <c r="C6" s="24"/>
      <c r="D6" s="128"/>
      <c r="E6" s="109"/>
      <c r="F6" s="31" t="s">
        <v>122</v>
      </c>
      <c r="G6" s="32" t="s">
        <v>21</v>
      </c>
      <c r="H6" s="6">
        <v>5500000</v>
      </c>
      <c r="I6" s="33">
        <v>6150000</v>
      </c>
      <c r="J6" s="34">
        <f t="shared" si="0"/>
        <v>1.1181818181818182</v>
      </c>
      <c r="K6" s="30"/>
      <c r="L6" s="25"/>
    </row>
    <row r="7" spans="3:12" ht="46.5" customHeight="1" x14ac:dyDescent="0.3">
      <c r="C7" s="24"/>
      <c r="D7" s="128"/>
      <c r="E7" s="109"/>
      <c r="F7" s="31" t="s">
        <v>96</v>
      </c>
      <c r="G7" s="32" t="s">
        <v>18</v>
      </c>
      <c r="H7" s="6">
        <v>10000000</v>
      </c>
      <c r="I7" s="33">
        <v>0</v>
      </c>
      <c r="J7" s="34">
        <f t="shared" si="0"/>
        <v>0</v>
      </c>
      <c r="K7" s="35" t="s">
        <v>4</v>
      </c>
      <c r="L7" s="25"/>
    </row>
    <row r="8" spans="3:12" ht="18" customHeight="1" x14ac:dyDescent="0.3">
      <c r="C8" s="24"/>
      <c r="D8" s="128"/>
      <c r="E8" s="110"/>
      <c r="F8" s="27" t="s">
        <v>123</v>
      </c>
      <c r="G8" s="28" t="s">
        <v>20</v>
      </c>
      <c r="H8" s="33">
        <v>515</v>
      </c>
      <c r="I8" s="33">
        <v>0</v>
      </c>
      <c r="J8" s="29">
        <f t="shared" si="0"/>
        <v>0</v>
      </c>
      <c r="K8" s="30"/>
      <c r="L8" s="25"/>
    </row>
    <row r="9" spans="3:12" ht="18" customHeight="1" x14ac:dyDescent="0.4">
      <c r="C9" s="24"/>
      <c r="D9" s="128"/>
      <c r="E9" s="132" t="s">
        <v>17</v>
      </c>
      <c r="F9" s="112"/>
      <c r="G9" s="113"/>
      <c r="H9" s="36">
        <f t="shared" ref="H9:I9" si="1">SUM(H5:H8)</f>
        <v>16537412</v>
      </c>
      <c r="I9" s="36">
        <f t="shared" si="1"/>
        <v>10102501</v>
      </c>
      <c r="J9" s="29">
        <f t="shared" si="0"/>
        <v>0.61088766488976631</v>
      </c>
      <c r="K9" s="30"/>
      <c r="L9" s="25"/>
    </row>
    <row r="10" spans="3:12" ht="18" customHeight="1" x14ac:dyDescent="0.3">
      <c r="C10" s="24"/>
      <c r="D10" s="128"/>
      <c r="E10" s="28" t="s">
        <v>14</v>
      </c>
      <c r="F10" s="33" t="s">
        <v>14</v>
      </c>
      <c r="G10" s="32" t="s">
        <v>19</v>
      </c>
      <c r="H10" s="6">
        <v>45419310</v>
      </c>
      <c r="I10" s="33">
        <v>51400000</v>
      </c>
      <c r="J10" s="34">
        <f t="shared" si="0"/>
        <v>1.131677253573425</v>
      </c>
      <c r="K10" s="30"/>
      <c r="L10" s="25"/>
    </row>
    <row r="11" spans="3:12" ht="18" customHeight="1" x14ac:dyDescent="0.4">
      <c r="C11" s="24"/>
      <c r="D11" s="128"/>
      <c r="E11" s="132" t="s">
        <v>17</v>
      </c>
      <c r="F11" s="112"/>
      <c r="G11" s="113"/>
      <c r="H11" s="36">
        <f>H10</f>
        <v>45419310</v>
      </c>
      <c r="I11" s="36">
        <f>SUM(I10)</f>
        <v>51400000</v>
      </c>
      <c r="J11" s="29">
        <f t="shared" si="0"/>
        <v>1.131677253573425</v>
      </c>
      <c r="K11" s="30"/>
      <c r="L11" s="25"/>
    </row>
    <row r="12" spans="3:12" ht="18" customHeight="1" x14ac:dyDescent="0.3">
      <c r="C12" s="24"/>
      <c r="D12" s="128"/>
      <c r="E12" s="133" t="s">
        <v>13</v>
      </c>
      <c r="F12" s="28" t="s">
        <v>158</v>
      </c>
      <c r="G12" s="28" t="s">
        <v>36</v>
      </c>
      <c r="H12" s="28">
        <v>600000</v>
      </c>
      <c r="I12" s="28" t="s">
        <v>32</v>
      </c>
      <c r="J12" s="29"/>
      <c r="K12" s="30"/>
      <c r="L12" s="25"/>
    </row>
    <row r="13" spans="3:12" ht="36.75" customHeight="1" x14ac:dyDescent="0.3">
      <c r="C13" s="24"/>
      <c r="D13" s="128"/>
      <c r="E13" s="109"/>
      <c r="F13" s="27" t="s">
        <v>124</v>
      </c>
      <c r="G13" s="28" t="s">
        <v>34</v>
      </c>
      <c r="H13" s="28">
        <v>0</v>
      </c>
      <c r="I13" s="28">
        <v>3190000</v>
      </c>
      <c r="J13" s="29"/>
      <c r="K13" s="35" t="s">
        <v>97</v>
      </c>
      <c r="L13" s="25"/>
    </row>
    <row r="14" spans="3:12" ht="18" customHeight="1" x14ac:dyDescent="0.3">
      <c r="C14" s="24"/>
      <c r="D14" s="128"/>
      <c r="E14" s="110"/>
      <c r="F14" s="27" t="s">
        <v>138</v>
      </c>
      <c r="G14" s="28" t="s">
        <v>29</v>
      </c>
      <c r="H14" s="28">
        <v>1000000</v>
      </c>
      <c r="I14" s="28" t="s">
        <v>32</v>
      </c>
      <c r="J14" s="29"/>
      <c r="K14" s="30"/>
      <c r="L14" s="25"/>
    </row>
    <row r="15" spans="3:12" ht="18" customHeight="1" x14ac:dyDescent="0.4">
      <c r="C15" s="24"/>
      <c r="D15" s="128"/>
      <c r="E15" s="132" t="s">
        <v>17</v>
      </c>
      <c r="F15" s="112"/>
      <c r="G15" s="113"/>
      <c r="H15" s="36">
        <f>SUM(H12,H14)</f>
        <v>1600000</v>
      </c>
      <c r="I15" s="36">
        <f>SUM(I12:I13)</f>
        <v>3190000</v>
      </c>
      <c r="J15" s="29">
        <f t="shared" ref="J15:J16" si="2">I15/H15</f>
        <v>1.9937499999999999</v>
      </c>
      <c r="K15" s="30"/>
      <c r="L15" s="25"/>
    </row>
    <row r="16" spans="3:12" ht="18" customHeight="1" x14ac:dyDescent="0.4">
      <c r="C16" s="24"/>
      <c r="D16" s="129"/>
      <c r="E16" s="134" t="s">
        <v>137</v>
      </c>
      <c r="F16" s="112"/>
      <c r="G16" s="113"/>
      <c r="H16" s="37">
        <f t="shared" ref="H16:I16" si="3">SUM(H9,H11,H15)</f>
        <v>63556722</v>
      </c>
      <c r="I16" s="37">
        <f t="shared" si="3"/>
        <v>64692501</v>
      </c>
      <c r="J16" s="29">
        <f t="shared" si="2"/>
        <v>1.0178703206247799</v>
      </c>
      <c r="K16" s="30"/>
      <c r="L16" s="25"/>
    </row>
    <row r="17" spans="3:12" ht="18" customHeight="1" x14ac:dyDescent="0.3">
      <c r="C17" s="25"/>
      <c r="D17" s="25"/>
      <c r="E17" s="38"/>
      <c r="F17" s="38"/>
      <c r="G17" s="38"/>
      <c r="H17" s="38"/>
      <c r="I17" s="38"/>
      <c r="J17" s="39"/>
      <c r="K17" s="39"/>
      <c r="L17" s="25"/>
    </row>
    <row r="18" spans="3:12" ht="18" customHeight="1" x14ac:dyDescent="0.3"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3:12" ht="33.75" customHeight="1" x14ac:dyDescent="0.3">
      <c r="C19" s="41" t="s">
        <v>40</v>
      </c>
      <c r="D19" s="41" t="s">
        <v>98</v>
      </c>
      <c r="E19" s="41" t="s">
        <v>166</v>
      </c>
      <c r="F19" s="41" t="s">
        <v>125</v>
      </c>
      <c r="G19" s="41" t="s">
        <v>130</v>
      </c>
      <c r="H19" s="41" t="s">
        <v>10</v>
      </c>
      <c r="I19" s="41" t="s">
        <v>126</v>
      </c>
      <c r="J19" s="41" t="s">
        <v>134</v>
      </c>
      <c r="K19" s="41" t="s">
        <v>11</v>
      </c>
      <c r="L19" s="41" t="s">
        <v>9</v>
      </c>
    </row>
    <row r="20" spans="3:12" ht="18" customHeight="1" x14ac:dyDescent="0.3">
      <c r="C20" s="108" t="s">
        <v>198</v>
      </c>
      <c r="D20" s="108" t="s">
        <v>114</v>
      </c>
      <c r="E20" s="108" t="s">
        <v>127</v>
      </c>
      <c r="F20" s="27" t="s">
        <v>14</v>
      </c>
      <c r="G20" s="27" t="s">
        <v>165</v>
      </c>
      <c r="H20" s="27" t="s">
        <v>46</v>
      </c>
      <c r="I20" s="42">
        <v>15950000</v>
      </c>
      <c r="J20" s="42">
        <v>16000000</v>
      </c>
      <c r="K20" s="43">
        <f t="shared" ref="K20:K26" si="4">J20/I20</f>
        <v>1.0031347962382444</v>
      </c>
      <c r="L20" s="44"/>
    </row>
    <row r="21" spans="3:12" ht="18" customHeight="1" x14ac:dyDescent="0.3">
      <c r="C21" s="109"/>
      <c r="D21" s="109"/>
      <c r="E21" s="109"/>
      <c r="F21" s="27" t="s">
        <v>14</v>
      </c>
      <c r="G21" s="27" t="s">
        <v>164</v>
      </c>
      <c r="H21" s="27" t="s">
        <v>22</v>
      </c>
      <c r="I21" s="42">
        <v>10090000</v>
      </c>
      <c r="J21" s="42">
        <v>10100000</v>
      </c>
      <c r="K21" s="43">
        <f t="shared" si="4"/>
        <v>1.0009910802775024</v>
      </c>
      <c r="L21" s="44"/>
    </row>
    <row r="22" spans="3:12" ht="18" customHeight="1" x14ac:dyDescent="0.3">
      <c r="C22" s="109"/>
      <c r="D22" s="109"/>
      <c r="E22" s="109"/>
      <c r="F22" s="27" t="s">
        <v>14</v>
      </c>
      <c r="G22" s="27" t="s">
        <v>167</v>
      </c>
      <c r="H22" s="27" t="s">
        <v>41</v>
      </c>
      <c r="I22" s="42">
        <v>1990500</v>
      </c>
      <c r="J22" s="42">
        <v>2000000</v>
      </c>
      <c r="K22" s="43">
        <f t="shared" si="4"/>
        <v>1.004772670183371</v>
      </c>
      <c r="L22" s="44"/>
    </row>
    <row r="23" spans="3:12" ht="18" customHeight="1" x14ac:dyDescent="0.3">
      <c r="C23" s="109"/>
      <c r="D23" s="109"/>
      <c r="E23" s="109"/>
      <c r="F23" s="31" t="s">
        <v>13</v>
      </c>
      <c r="G23" s="31" t="s">
        <v>168</v>
      </c>
      <c r="H23" s="31" t="s">
        <v>31</v>
      </c>
      <c r="I23" s="45">
        <v>595000</v>
      </c>
      <c r="J23" s="45">
        <v>400000</v>
      </c>
      <c r="K23" s="46">
        <f t="shared" si="4"/>
        <v>0.67226890756302526</v>
      </c>
      <c r="L23" s="47"/>
    </row>
    <row r="24" spans="3:12" ht="18" customHeight="1" x14ac:dyDescent="0.3">
      <c r="C24" s="109"/>
      <c r="D24" s="109"/>
      <c r="E24" s="109"/>
      <c r="F24" s="31" t="s">
        <v>14</v>
      </c>
      <c r="G24" s="31" t="s">
        <v>128</v>
      </c>
      <c r="H24" s="31" t="s">
        <v>39</v>
      </c>
      <c r="I24" s="45">
        <v>533250</v>
      </c>
      <c r="J24" s="45">
        <v>500000</v>
      </c>
      <c r="K24" s="46">
        <f t="shared" si="4"/>
        <v>0.93764650726676046</v>
      </c>
      <c r="L24" s="47"/>
    </row>
    <row r="25" spans="3:12" ht="18" customHeight="1" x14ac:dyDescent="0.3">
      <c r="C25" s="109"/>
      <c r="D25" s="109"/>
      <c r="E25" s="109"/>
      <c r="F25" s="27" t="s">
        <v>14</v>
      </c>
      <c r="G25" s="27" t="s">
        <v>162</v>
      </c>
      <c r="H25" s="27" t="s">
        <v>25</v>
      </c>
      <c r="I25" s="42">
        <v>3150000</v>
      </c>
      <c r="J25" s="42">
        <v>4800000</v>
      </c>
      <c r="K25" s="43">
        <f t="shared" si="4"/>
        <v>1.5238095238095237</v>
      </c>
      <c r="L25" s="44"/>
    </row>
    <row r="26" spans="3:12" ht="18" customHeight="1" x14ac:dyDescent="0.4">
      <c r="C26" s="109"/>
      <c r="D26" s="109"/>
      <c r="E26" s="110"/>
      <c r="F26" s="111" t="s">
        <v>17</v>
      </c>
      <c r="G26" s="112"/>
      <c r="H26" s="113"/>
      <c r="I26" s="48">
        <v>32308750</v>
      </c>
      <c r="J26" s="48">
        <f>SUM(J20:J25)</f>
        <v>33800000</v>
      </c>
      <c r="K26" s="49">
        <f t="shared" si="4"/>
        <v>1.0461562270282818</v>
      </c>
      <c r="L26" s="44"/>
    </row>
    <row r="27" spans="3:12" ht="18" customHeight="1" x14ac:dyDescent="0.3">
      <c r="C27" s="109"/>
      <c r="D27" s="109"/>
      <c r="E27" s="108" t="s">
        <v>163</v>
      </c>
      <c r="F27" s="27" t="s">
        <v>14</v>
      </c>
      <c r="G27" s="27" t="s">
        <v>172</v>
      </c>
      <c r="H27" s="27" t="s">
        <v>23</v>
      </c>
      <c r="I27" s="42">
        <v>550000</v>
      </c>
      <c r="J27" s="42" t="s">
        <v>23</v>
      </c>
      <c r="K27" s="50"/>
      <c r="L27" s="115" t="s">
        <v>113</v>
      </c>
    </row>
    <row r="28" spans="3:12" ht="18" customHeight="1" x14ac:dyDescent="0.4">
      <c r="C28" s="109"/>
      <c r="D28" s="109"/>
      <c r="E28" s="110"/>
      <c r="F28" s="111" t="s">
        <v>17</v>
      </c>
      <c r="G28" s="112"/>
      <c r="H28" s="113"/>
      <c r="I28" s="48">
        <v>550000</v>
      </c>
      <c r="J28" s="48" t="s">
        <v>23</v>
      </c>
      <c r="K28" s="51"/>
      <c r="L28" s="110"/>
    </row>
    <row r="29" spans="3:12" ht="18" customHeight="1" x14ac:dyDescent="0.4">
      <c r="C29" s="109"/>
      <c r="D29" s="110"/>
      <c r="E29" s="116" t="s">
        <v>26</v>
      </c>
      <c r="F29" s="112"/>
      <c r="G29" s="112"/>
      <c r="H29" s="113"/>
      <c r="I29" s="52">
        <f>SUM(I26,I28)</f>
        <v>32858750</v>
      </c>
      <c r="J29" s="52">
        <f>SUM(J26)</f>
        <v>33800000</v>
      </c>
      <c r="K29" s="53">
        <f>J29/I29</f>
        <v>1.0286453379997718</v>
      </c>
      <c r="L29" s="44"/>
    </row>
    <row r="30" spans="3:12" ht="18" customHeight="1" x14ac:dyDescent="0.3">
      <c r="C30" s="109"/>
      <c r="D30" s="108" t="s">
        <v>115</v>
      </c>
      <c r="E30" s="108" t="s">
        <v>135</v>
      </c>
      <c r="F30" s="27" t="s">
        <v>23</v>
      </c>
      <c r="G30" s="27" t="s">
        <v>129</v>
      </c>
      <c r="H30" s="27" t="s">
        <v>23</v>
      </c>
      <c r="I30" s="42">
        <v>0</v>
      </c>
      <c r="J30" s="42" t="s">
        <v>23</v>
      </c>
      <c r="K30" s="50"/>
      <c r="L30" s="115" t="s">
        <v>2</v>
      </c>
    </row>
    <row r="31" spans="3:12" ht="18" customHeight="1" x14ac:dyDescent="0.4">
      <c r="C31" s="109"/>
      <c r="D31" s="109"/>
      <c r="E31" s="110"/>
      <c r="F31" s="111" t="s">
        <v>17</v>
      </c>
      <c r="G31" s="112"/>
      <c r="H31" s="113"/>
      <c r="I31" s="48">
        <v>0</v>
      </c>
      <c r="J31" s="48" t="s">
        <v>23</v>
      </c>
      <c r="K31" s="49"/>
      <c r="L31" s="110"/>
    </row>
    <row r="32" spans="3:12" ht="18" customHeight="1" x14ac:dyDescent="0.3">
      <c r="C32" s="109"/>
      <c r="D32" s="109"/>
      <c r="E32" s="108" t="s">
        <v>111</v>
      </c>
      <c r="F32" s="27" t="s">
        <v>14</v>
      </c>
      <c r="G32" s="27" t="s">
        <v>169</v>
      </c>
      <c r="H32" s="27" t="s">
        <v>35</v>
      </c>
      <c r="I32" s="42" t="s">
        <v>23</v>
      </c>
      <c r="J32" s="54">
        <v>1000000</v>
      </c>
      <c r="K32" s="50"/>
      <c r="L32" s="115" t="s">
        <v>1</v>
      </c>
    </row>
    <row r="33" spans="3:12" ht="18" customHeight="1" x14ac:dyDescent="0.3">
      <c r="C33" s="109"/>
      <c r="D33" s="109"/>
      <c r="E33" s="109"/>
      <c r="F33" s="31" t="s">
        <v>13</v>
      </c>
      <c r="G33" s="31" t="s">
        <v>171</v>
      </c>
      <c r="H33" s="31" t="s">
        <v>47</v>
      </c>
      <c r="I33" s="45" t="s">
        <v>23</v>
      </c>
      <c r="J33" s="55">
        <v>300000</v>
      </c>
      <c r="K33" s="56"/>
      <c r="L33" s="109"/>
    </row>
    <row r="34" spans="3:12" ht="18" customHeight="1" x14ac:dyDescent="0.4">
      <c r="C34" s="109"/>
      <c r="D34" s="109"/>
      <c r="E34" s="110"/>
      <c r="F34" s="111" t="s">
        <v>17</v>
      </c>
      <c r="G34" s="112"/>
      <c r="H34" s="113"/>
      <c r="I34" s="48" t="s">
        <v>23</v>
      </c>
      <c r="J34" s="48">
        <f>SUM(J32:J33)</f>
        <v>1300000</v>
      </c>
      <c r="K34" s="49"/>
      <c r="L34" s="110"/>
    </row>
    <row r="35" spans="3:12" ht="18" customHeight="1" x14ac:dyDescent="0.3">
      <c r="C35" s="109"/>
      <c r="D35" s="109"/>
      <c r="E35" s="108" t="s">
        <v>131</v>
      </c>
      <c r="F35" s="136" t="s">
        <v>14</v>
      </c>
      <c r="G35" s="136" t="s">
        <v>132</v>
      </c>
      <c r="H35" s="136" t="s">
        <v>37</v>
      </c>
      <c r="I35" s="138">
        <v>5000000</v>
      </c>
      <c r="J35" s="138">
        <v>6820000</v>
      </c>
      <c r="K35" s="139">
        <f t="shared" ref="K35:K41" si="5">J35/I35</f>
        <v>1.3640000000000001</v>
      </c>
      <c r="L35" s="44"/>
    </row>
    <row r="36" spans="3:12" ht="18" customHeight="1" x14ac:dyDescent="0.3">
      <c r="C36" s="109"/>
      <c r="D36" s="109"/>
      <c r="E36" s="109"/>
      <c r="F36" s="27" t="s">
        <v>14</v>
      </c>
      <c r="G36" s="27" t="s">
        <v>170</v>
      </c>
      <c r="H36" s="27" t="s">
        <v>42</v>
      </c>
      <c r="I36" s="42">
        <v>1959080</v>
      </c>
      <c r="J36" s="42">
        <v>2000000</v>
      </c>
      <c r="K36" s="50">
        <f t="shared" si="5"/>
        <v>1.0208873552892175</v>
      </c>
      <c r="L36" s="44"/>
    </row>
    <row r="37" spans="3:12" ht="18" customHeight="1" x14ac:dyDescent="0.3">
      <c r="C37" s="109"/>
      <c r="D37" s="109"/>
      <c r="E37" s="109"/>
      <c r="F37" s="31" t="s">
        <v>12</v>
      </c>
      <c r="G37" s="31" t="s">
        <v>133</v>
      </c>
      <c r="H37" s="27" t="s">
        <v>30</v>
      </c>
      <c r="I37" s="45">
        <v>399300</v>
      </c>
      <c r="J37" s="45">
        <v>0</v>
      </c>
      <c r="K37" s="56">
        <f t="shared" si="5"/>
        <v>0</v>
      </c>
      <c r="L37" s="47"/>
    </row>
    <row r="38" spans="3:12" ht="18" customHeight="1" x14ac:dyDescent="0.3">
      <c r="C38" s="109"/>
      <c r="D38" s="109"/>
      <c r="E38" s="109"/>
      <c r="F38" s="27" t="s">
        <v>13</v>
      </c>
      <c r="G38" s="27" t="s">
        <v>133</v>
      </c>
      <c r="H38" s="27" t="s">
        <v>28</v>
      </c>
      <c r="I38" s="42">
        <v>1707210</v>
      </c>
      <c r="J38" s="42">
        <v>2000000</v>
      </c>
      <c r="K38" s="50">
        <f t="shared" si="5"/>
        <v>1.171502041342307</v>
      </c>
      <c r="L38" s="44"/>
    </row>
    <row r="39" spans="3:12" ht="18" customHeight="1" x14ac:dyDescent="0.4">
      <c r="C39" s="109"/>
      <c r="D39" s="109"/>
      <c r="E39" s="110"/>
      <c r="F39" s="111" t="s">
        <v>17</v>
      </c>
      <c r="G39" s="112"/>
      <c r="H39" s="113"/>
      <c r="I39" s="48">
        <v>9065590</v>
      </c>
      <c r="J39" s="48">
        <f>SUM(J35:J38)</f>
        <v>10820000</v>
      </c>
      <c r="K39" s="49">
        <f t="shared" si="5"/>
        <v>1.1935240839261427</v>
      </c>
      <c r="L39" s="44"/>
    </row>
    <row r="40" spans="3:12" ht="18" customHeight="1" x14ac:dyDescent="0.4">
      <c r="C40" s="109"/>
      <c r="D40" s="110"/>
      <c r="E40" s="116" t="s">
        <v>26</v>
      </c>
      <c r="F40" s="112"/>
      <c r="G40" s="112"/>
      <c r="H40" s="113"/>
      <c r="I40" s="52">
        <v>9065590</v>
      </c>
      <c r="J40" s="52">
        <f>SUM(J39,J34)</f>
        <v>12120000</v>
      </c>
      <c r="K40" s="53">
        <f t="shared" si="5"/>
        <v>1.3369234655438862</v>
      </c>
      <c r="L40" s="44"/>
    </row>
    <row r="41" spans="3:12" ht="18" customHeight="1" x14ac:dyDescent="0.3">
      <c r="C41" s="109"/>
      <c r="D41" s="114" t="s">
        <v>116</v>
      </c>
      <c r="E41" s="114" t="s">
        <v>50</v>
      </c>
      <c r="F41" s="31" t="s">
        <v>12</v>
      </c>
      <c r="G41" s="31" t="s">
        <v>102</v>
      </c>
      <c r="H41" s="31" t="s">
        <v>49</v>
      </c>
      <c r="I41" s="45">
        <v>2393500</v>
      </c>
      <c r="J41" s="45">
        <v>1000000</v>
      </c>
      <c r="K41" s="57">
        <f t="shared" si="5"/>
        <v>0.41779820346772512</v>
      </c>
      <c r="L41" s="47"/>
    </row>
    <row r="42" spans="3:12" ht="18" customHeight="1" x14ac:dyDescent="0.3">
      <c r="C42" s="109"/>
      <c r="D42" s="109"/>
      <c r="E42" s="109"/>
      <c r="F42" s="27" t="s">
        <v>12</v>
      </c>
      <c r="G42" s="27" t="s">
        <v>44</v>
      </c>
      <c r="H42" s="27" t="s">
        <v>52</v>
      </c>
      <c r="I42" s="42">
        <v>0</v>
      </c>
      <c r="J42" s="42">
        <v>1000000</v>
      </c>
      <c r="K42" s="50"/>
      <c r="L42" s="58" t="s">
        <v>117</v>
      </c>
    </row>
    <row r="43" spans="3:12" ht="18" customHeight="1" x14ac:dyDescent="0.3">
      <c r="C43" s="109"/>
      <c r="D43" s="109"/>
      <c r="E43" s="109"/>
      <c r="F43" s="31" t="s">
        <v>12</v>
      </c>
      <c r="G43" s="31" t="s">
        <v>45</v>
      </c>
      <c r="H43" s="31" t="s">
        <v>23</v>
      </c>
      <c r="I43" s="45">
        <v>322200</v>
      </c>
      <c r="J43" s="45" t="s">
        <v>23</v>
      </c>
      <c r="K43" s="57"/>
      <c r="L43" s="44"/>
    </row>
    <row r="44" spans="3:12" ht="18" customHeight="1" x14ac:dyDescent="0.4">
      <c r="C44" s="109"/>
      <c r="D44" s="109"/>
      <c r="E44" s="110"/>
      <c r="F44" s="111" t="s">
        <v>17</v>
      </c>
      <c r="G44" s="112"/>
      <c r="H44" s="113"/>
      <c r="I44" s="48">
        <v>2715700</v>
      </c>
      <c r="J44" s="48">
        <f>SUM(J41:J43)</f>
        <v>2000000</v>
      </c>
      <c r="K44" s="49">
        <f t="shared" ref="K44:K46" si="6">J44/I44</f>
        <v>0.73645837169054018</v>
      </c>
      <c r="L44" s="44"/>
    </row>
    <row r="45" spans="3:12" ht="18" customHeight="1" x14ac:dyDescent="0.3">
      <c r="C45" s="109"/>
      <c r="D45" s="109"/>
      <c r="E45" s="114" t="s">
        <v>24</v>
      </c>
      <c r="F45" s="31" t="s">
        <v>12</v>
      </c>
      <c r="G45" s="31" t="s">
        <v>102</v>
      </c>
      <c r="H45" s="31" t="s">
        <v>27</v>
      </c>
      <c r="I45" s="45">
        <v>1782500</v>
      </c>
      <c r="J45" s="45">
        <v>900000</v>
      </c>
      <c r="K45" s="57">
        <f t="shared" si="6"/>
        <v>0.50490883590462832</v>
      </c>
      <c r="L45" s="47"/>
    </row>
    <row r="46" spans="3:12" ht="18" customHeight="1" x14ac:dyDescent="0.3">
      <c r="C46" s="109"/>
      <c r="D46" s="109"/>
      <c r="E46" s="109"/>
      <c r="F46" s="27" t="s">
        <v>12</v>
      </c>
      <c r="G46" s="27" t="s">
        <v>44</v>
      </c>
      <c r="H46" s="31" t="s">
        <v>48</v>
      </c>
      <c r="I46" s="42">
        <v>1000000</v>
      </c>
      <c r="J46" s="42">
        <v>1000000</v>
      </c>
      <c r="K46" s="50">
        <f t="shared" si="6"/>
        <v>1</v>
      </c>
      <c r="L46" s="44"/>
    </row>
    <row r="47" spans="3:12" ht="18" customHeight="1" x14ac:dyDescent="0.3">
      <c r="C47" s="109"/>
      <c r="D47" s="109"/>
      <c r="E47" s="109"/>
      <c r="F47" s="31" t="s">
        <v>12</v>
      </c>
      <c r="G47" s="31" t="s">
        <v>45</v>
      </c>
      <c r="H47" s="31"/>
      <c r="I47" s="45">
        <v>0</v>
      </c>
      <c r="J47" s="45" t="s">
        <v>23</v>
      </c>
      <c r="K47" s="57"/>
      <c r="L47" s="58" t="s">
        <v>117</v>
      </c>
    </row>
    <row r="48" spans="3:12" ht="18" customHeight="1" x14ac:dyDescent="0.4">
      <c r="C48" s="109"/>
      <c r="D48" s="109"/>
      <c r="E48" s="110"/>
      <c r="F48" s="111" t="s">
        <v>17</v>
      </c>
      <c r="G48" s="112"/>
      <c r="H48" s="113"/>
      <c r="I48" s="48">
        <v>2782500</v>
      </c>
      <c r="J48" s="48">
        <f>SUM(J45:J47)</f>
        <v>1900000</v>
      </c>
      <c r="K48" s="49">
        <f t="shared" ref="K48:K50" si="7">J48/I48</f>
        <v>0.68283917340521116</v>
      </c>
      <c r="L48" s="44"/>
    </row>
    <row r="49" spans="3:12" ht="18" customHeight="1" x14ac:dyDescent="0.3">
      <c r="C49" s="109"/>
      <c r="D49" s="109"/>
      <c r="E49" s="114" t="s">
        <v>38</v>
      </c>
      <c r="F49" s="31" t="s">
        <v>12</v>
      </c>
      <c r="G49" s="31" t="s">
        <v>102</v>
      </c>
      <c r="H49" s="31" t="s">
        <v>51</v>
      </c>
      <c r="I49" s="45">
        <v>1000000</v>
      </c>
      <c r="J49" s="45">
        <v>700000</v>
      </c>
      <c r="K49" s="56">
        <f t="shared" si="7"/>
        <v>0.7</v>
      </c>
      <c r="L49" s="47"/>
    </row>
    <row r="50" spans="3:12" ht="18" customHeight="1" x14ac:dyDescent="0.3">
      <c r="C50" s="109"/>
      <c r="D50" s="109"/>
      <c r="E50" s="109"/>
      <c r="F50" s="27" t="s">
        <v>12</v>
      </c>
      <c r="G50" s="27" t="s">
        <v>44</v>
      </c>
      <c r="H50" s="31" t="s">
        <v>33</v>
      </c>
      <c r="I50" s="42">
        <v>1900000</v>
      </c>
      <c r="J50" s="42">
        <v>1000000</v>
      </c>
      <c r="K50" s="50">
        <f t="shared" si="7"/>
        <v>0.52631578947368418</v>
      </c>
      <c r="L50" s="44"/>
    </row>
    <row r="51" spans="3:12" ht="18" customHeight="1" x14ac:dyDescent="0.3">
      <c r="C51" s="109"/>
      <c r="D51" s="109"/>
      <c r="E51" s="109"/>
      <c r="F51" s="31" t="s">
        <v>12</v>
      </c>
      <c r="G51" s="31" t="s">
        <v>45</v>
      </c>
      <c r="H51" s="31"/>
      <c r="I51" s="45">
        <v>0</v>
      </c>
      <c r="J51" s="45" t="s">
        <v>23</v>
      </c>
      <c r="K51" s="56"/>
      <c r="L51" s="58" t="s">
        <v>117</v>
      </c>
    </row>
    <row r="52" spans="3:12" ht="18" customHeight="1" x14ac:dyDescent="0.4">
      <c r="C52" s="109"/>
      <c r="D52" s="109"/>
      <c r="E52" s="110"/>
      <c r="F52" s="111" t="s">
        <v>17</v>
      </c>
      <c r="G52" s="112"/>
      <c r="H52" s="113"/>
      <c r="I52" s="48">
        <v>2900000</v>
      </c>
      <c r="J52" s="48">
        <f>SUM(J49:J51)</f>
        <v>1700000</v>
      </c>
      <c r="K52" s="49">
        <f>J52/I52</f>
        <v>0.58620689655172409</v>
      </c>
      <c r="L52" s="44"/>
    </row>
    <row r="53" spans="3:12" ht="18" customHeight="1" x14ac:dyDescent="0.3">
      <c r="C53" s="109"/>
      <c r="D53" s="109"/>
      <c r="E53" s="114" t="s">
        <v>136</v>
      </c>
      <c r="F53" s="31" t="s">
        <v>23</v>
      </c>
      <c r="G53" s="31" t="s">
        <v>173</v>
      </c>
      <c r="H53" s="31"/>
      <c r="I53" s="45">
        <v>0</v>
      </c>
      <c r="J53" s="45" t="s">
        <v>23</v>
      </c>
      <c r="K53" s="56"/>
      <c r="L53" s="135"/>
    </row>
    <row r="54" spans="3:12" ht="18" customHeight="1" x14ac:dyDescent="0.3">
      <c r="C54" s="109"/>
      <c r="D54" s="109"/>
      <c r="E54" s="109"/>
      <c r="F54" s="31" t="s">
        <v>14</v>
      </c>
      <c r="G54" s="31" t="s">
        <v>173</v>
      </c>
      <c r="H54" s="31" t="s">
        <v>43</v>
      </c>
      <c r="I54" s="45">
        <v>0</v>
      </c>
      <c r="J54" s="45">
        <v>150000</v>
      </c>
      <c r="K54" s="56"/>
      <c r="L54" s="109"/>
    </row>
    <row r="55" spans="3:12" ht="18" customHeight="1" x14ac:dyDescent="0.3">
      <c r="C55" s="109"/>
      <c r="D55" s="109"/>
      <c r="E55" s="109"/>
      <c r="F55" s="31" t="s">
        <v>23</v>
      </c>
      <c r="G55" s="31" t="s">
        <v>173</v>
      </c>
      <c r="H55" s="31"/>
      <c r="I55" s="45">
        <v>187000</v>
      </c>
      <c r="J55" s="45" t="s">
        <v>23</v>
      </c>
      <c r="K55" s="56"/>
      <c r="L55" s="109"/>
    </row>
    <row r="56" spans="3:12" ht="18" customHeight="1" x14ac:dyDescent="0.4">
      <c r="C56" s="109"/>
      <c r="D56" s="109"/>
      <c r="E56" s="110"/>
      <c r="F56" s="111" t="s">
        <v>17</v>
      </c>
      <c r="G56" s="112"/>
      <c r="H56" s="113"/>
      <c r="I56" s="102">
        <v>187000</v>
      </c>
      <c r="J56" s="102">
        <f>SUM(J53:J55)</f>
        <v>150000</v>
      </c>
      <c r="K56" s="103">
        <f t="shared" ref="K56:K57" si="8">J56/I56</f>
        <v>0.80213903743315507</v>
      </c>
      <c r="L56" s="110"/>
    </row>
    <row r="57" spans="3:12" ht="18" customHeight="1" x14ac:dyDescent="0.3">
      <c r="C57" s="109"/>
      <c r="D57" s="109"/>
      <c r="E57" s="108" t="s">
        <v>174</v>
      </c>
      <c r="F57" s="27" t="s">
        <v>14</v>
      </c>
      <c r="G57" s="27" t="s">
        <v>180</v>
      </c>
      <c r="H57" s="27" t="s">
        <v>53</v>
      </c>
      <c r="I57" s="42">
        <v>43360</v>
      </c>
      <c r="J57" s="42">
        <v>100000</v>
      </c>
      <c r="K57" s="50">
        <f t="shared" si="8"/>
        <v>2.3062730627306274</v>
      </c>
      <c r="L57" s="44"/>
    </row>
    <row r="58" spans="3:12" ht="18" customHeight="1" x14ac:dyDescent="0.3">
      <c r="C58" s="109"/>
      <c r="D58" s="109"/>
      <c r="E58" s="109"/>
      <c r="F58" s="27" t="s">
        <v>23</v>
      </c>
      <c r="G58" s="27" t="s">
        <v>175</v>
      </c>
      <c r="H58" s="27"/>
      <c r="I58" s="42">
        <v>0</v>
      </c>
      <c r="J58" s="42" t="s">
        <v>23</v>
      </c>
      <c r="K58" s="50"/>
      <c r="L58" s="44"/>
    </row>
    <row r="59" spans="3:12" ht="18" customHeight="1" x14ac:dyDescent="0.3">
      <c r="C59" s="109"/>
      <c r="D59" s="109"/>
      <c r="E59" s="109"/>
      <c r="F59" s="31" t="s">
        <v>14</v>
      </c>
      <c r="G59" s="31" t="s">
        <v>144</v>
      </c>
      <c r="H59" s="27" t="s">
        <v>63</v>
      </c>
      <c r="I59" s="45">
        <v>96000</v>
      </c>
      <c r="J59" s="45">
        <v>200000</v>
      </c>
      <c r="K59" s="56">
        <f>J59/I59</f>
        <v>2.0833333333333335</v>
      </c>
      <c r="L59" s="47"/>
    </row>
    <row r="60" spans="3:12" ht="18" customHeight="1" x14ac:dyDescent="0.3">
      <c r="C60" s="109"/>
      <c r="D60" s="109"/>
      <c r="E60" s="109"/>
      <c r="F60" s="27" t="s">
        <v>23</v>
      </c>
      <c r="G60" s="27" t="s">
        <v>180</v>
      </c>
      <c r="H60" s="27"/>
      <c r="I60" s="42">
        <v>3900</v>
      </c>
      <c r="J60" s="42" t="s">
        <v>23</v>
      </c>
      <c r="K60" s="50"/>
      <c r="L60" s="44"/>
    </row>
    <row r="61" spans="3:12" ht="18" customHeight="1" x14ac:dyDescent="0.3">
      <c r="C61" s="109"/>
      <c r="D61" s="109"/>
      <c r="E61" s="109"/>
      <c r="F61" s="27" t="s">
        <v>23</v>
      </c>
      <c r="G61" s="27" t="s">
        <v>144</v>
      </c>
      <c r="H61" s="27"/>
      <c r="I61" s="42">
        <v>45000</v>
      </c>
      <c r="J61" s="42" t="s">
        <v>23</v>
      </c>
      <c r="K61" s="50"/>
      <c r="L61" s="44"/>
    </row>
    <row r="62" spans="3:12" ht="18" customHeight="1" x14ac:dyDescent="0.3">
      <c r="C62" s="109"/>
      <c r="D62" s="109"/>
      <c r="E62" s="109"/>
      <c r="F62" s="31" t="s">
        <v>23</v>
      </c>
      <c r="G62" s="31" t="s">
        <v>146</v>
      </c>
      <c r="H62" s="31"/>
      <c r="I62" s="45" t="s">
        <v>23</v>
      </c>
      <c r="J62" s="45" t="s">
        <v>23</v>
      </c>
      <c r="K62" s="56"/>
      <c r="L62" s="58" t="s">
        <v>119</v>
      </c>
    </row>
    <row r="63" spans="3:12" ht="18" customHeight="1" x14ac:dyDescent="0.3">
      <c r="C63" s="109"/>
      <c r="D63" s="109"/>
      <c r="E63" s="109"/>
      <c r="F63" s="31" t="s">
        <v>14</v>
      </c>
      <c r="G63" s="31" t="s">
        <v>176</v>
      </c>
      <c r="H63" s="27" t="s">
        <v>54</v>
      </c>
      <c r="I63" s="45" t="s">
        <v>23</v>
      </c>
      <c r="J63" s="45">
        <v>150000</v>
      </c>
      <c r="K63" s="56"/>
      <c r="L63" s="47"/>
    </row>
    <row r="64" spans="3:12" ht="18" customHeight="1" x14ac:dyDescent="0.3">
      <c r="C64" s="109"/>
      <c r="D64" s="109"/>
      <c r="E64" s="109"/>
      <c r="F64" s="31" t="s">
        <v>23</v>
      </c>
      <c r="G64" s="31" t="s">
        <v>177</v>
      </c>
      <c r="H64" s="31"/>
      <c r="I64" s="45" t="s">
        <v>23</v>
      </c>
      <c r="J64" s="45" t="s">
        <v>23</v>
      </c>
      <c r="K64" s="56"/>
      <c r="L64" s="58" t="s">
        <v>178</v>
      </c>
    </row>
    <row r="65" spans="3:12" ht="18" customHeight="1" x14ac:dyDescent="0.3">
      <c r="C65" s="109"/>
      <c r="D65" s="109"/>
      <c r="E65" s="109"/>
      <c r="F65" s="31" t="s">
        <v>13</v>
      </c>
      <c r="G65" s="31" t="s">
        <v>179</v>
      </c>
      <c r="H65" s="27" t="s">
        <v>57</v>
      </c>
      <c r="I65" s="45" t="s">
        <v>23</v>
      </c>
      <c r="J65" s="45">
        <v>100000</v>
      </c>
      <c r="K65" s="56"/>
      <c r="L65" s="47"/>
    </row>
    <row r="66" spans="3:12" ht="18" customHeight="1" x14ac:dyDescent="0.4">
      <c r="C66" s="109"/>
      <c r="D66" s="109"/>
      <c r="E66" s="110"/>
      <c r="F66" s="111" t="s">
        <v>17</v>
      </c>
      <c r="G66" s="112"/>
      <c r="H66" s="113"/>
      <c r="I66" s="48">
        <v>188260</v>
      </c>
      <c r="J66" s="48">
        <f>SUM(J57,J59,J62:J65)</f>
        <v>550000</v>
      </c>
      <c r="K66" s="49">
        <f>J66/I66</f>
        <v>2.9214915542335067</v>
      </c>
      <c r="L66" s="58" t="s">
        <v>121</v>
      </c>
    </row>
    <row r="67" spans="3:12" ht="18" customHeight="1" x14ac:dyDescent="0.3">
      <c r="C67" s="109"/>
      <c r="D67" s="109"/>
      <c r="E67" s="114" t="s">
        <v>75</v>
      </c>
      <c r="F67" s="59" t="s">
        <v>12</v>
      </c>
      <c r="G67" s="59" t="s">
        <v>75</v>
      </c>
      <c r="H67" s="59" t="s">
        <v>77</v>
      </c>
      <c r="I67" s="60">
        <v>0</v>
      </c>
      <c r="J67" s="60">
        <v>800000</v>
      </c>
      <c r="K67" s="61"/>
      <c r="L67" s="115" t="s">
        <v>195</v>
      </c>
    </row>
    <row r="68" spans="3:12" ht="18" customHeight="1" x14ac:dyDescent="0.4">
      <c r="C68" s="109"/>
      <c r="D68" s="109"/>
      <c r="E68" s="110"/>
      <c r="F68" s="111" t="s">
        <v>17</v>
      </c>
      <c r="G68" s="112"/>
      <c r="H68" s="113"/>
      <c r="I68" s="62">
        <v>0</v>
      </c>
      <c r="J68" s="48">
        <f>SUM(J67)</f>
        <v>800000</v>
      </c>
      <c r="K68" s="49"/>
      <c r="L68" s="110"/>
    </row>
    <row r="69" spans="3:12" ht="18" customHeight="1" x14ac:dyDescent="0.4">
      <c r="C69" s="109"/>
      <c r="D69" s="110"/>
      <c r="E69" s="116" t="s">
        <v>26</v>
      </c>
      <c r="F69" s="112"/>
      <c r="G69" s="112"/>
      <c r="H69" s="113"/>
      <c r="I69" s="52">
        <v>8773460</v>
      </c>
      <c r="J69" s="52">
        <f>SUM(J68,J66,J56,J52,J48,J44)</f>
        <v>7100000</v>
      </c>
      <c r="K69" s="53"/>
      <c r="L69" s="44"/>
    </row>
    <row r="70" spans="3:12" ht="18" customHeight="1" x14ac:dyDescent="0.3">
      <c r="C70" s="109"/>
      <c r="D70" s="114" t="s">
        <v>3</v>
      </c>
      <c r="E70" s="114" t="s">
        <v>140</v>
      </c>
      <c r="F70" s="31" t="s">
        <v>14</v>
      </c>
      <c r="G70" s="31" t="s">
        <v>181</v>
      </c>
      <c r="H70" s="63" t="s">
        <v>74</v>
      </c>
      <c r="I70" s="45">
        <v>0</v>
      </c>
      <c r="J70" s="45">
        <v>200000</v>
      </c>
      <c r="K70" s="57"/>
      <c r="L70" s="47"/>
    </row>
    <row r="71" spans="3:12" ht="18" customHeight="1" x14ac:dyDescent="0.3">
      <c r="C71" s="109"/>
      <c r="D71" s="109"/>
      <c r="E71" s="109"/>
      <c r="F71" s="27" t="s">
        <v>14</v>
      </c>
      <c r="G71" s="27" t="s">
        <v>183</v>
      </c>
      <c r="H71" s="63" t="s">
        <v>55</v>
      </c>
      <c r="I71" s="42">
        <v>0</v>
      </c>
      <c r="J71" s="42">
        <v>50000</v>
      </c>
      <c r="K71" s="50"/>
      <c r="L71" s="44"/>
    </row>
    <row r="72" spans="3:12" ht="18" customHeight="1" x14ac:dyDescent="0.3">
      <c r="C72" s="109"/>
      <c r="D72" s="109"/>
      <c r="E72" s="109"/>
      <c r="F72" s="136" t="s">
        <v>12</v>
      </c>
      <c r="G72" s="136" t="s">
        <v>182</v>
      </c>
      <c r="H72" s="137" t="s">
        <v>84</v>
      </c>
      <c r="I72" s="138">
        <v>500500</v>
      </c>
      <c r="J72" s="138">
        <v>0</v>
      </c>
      <c r="K72" s="139">
        <f t="shared" ref="K72:K73" si="9">J72/I72</f>
        <v>0</v>
      </c>
      <c r="L72" s="140"/>
    </row>
    <row r="73" spans="3:12" ht="18" customHeight="1" x14ac:dyDescent="0.4">
      <c r="C73" s="109"/>
      <c r="D73" s="109"/>
      <c r="E73" s="110"/>
      <c r="F73" s="111" t="s">
        <v>17</v>
      </c>
      <c r="G73" s="112"/>
      <c r="H73" s="113"/>
      <c r="I73" s="48">
        <v>500500</v>
      </c>
      <c r="J73" s="48">
        <f>SUM(J70:J72)</f>
        <v>250000</v>
      </c>
      <c r="K73" s="49">
        <f t="shared" si="9"/>
        <v>0.49950049950049952</v>
      </c>
      <c r="L73" s="44"/>
    </row>
    <row r="74" spans="3:12" ht="18" customHeight="1" x14ac:dyDescent="0.3">
      <c r="C74" s="109"/>
      <c r="D74" s="109"/>
      <c r="E74" s="108" t="s">
        <v>141</v>
      </c>
      <c r="F74" s="27" t="s">
        <v>12</v>
      </c>
      <c r="G74" s="27" t="s">
        <v>187</v>
      </c>
      <c r="H74" s="27" t="s">
        <v>71</v>
      </c>
      <c r="I74" s="42">
        <v>0</v>
      </c>
      <c r="J74" s="42">
        <v>700000</v>
      </c>
      <c r="K74" s="50"/>
      <c r="L74" s="58" t="s">
        <v>118</v>
      </c>
    </row>
    <row r="75" spans="3:12" ht="18" customHeight="1" x14ac:dyDescent="0.3">
      <c r="C75" s="109"/>
      <c r="D75" s="109"/>
      <c r="E75" s="109"/>
      <c r="F75" s="31" t="s">
        <v>14</v>
      </c>
      <c r="G75" s="31" t="s">
        <v>139</v>
      </c>
      <c r="H75" s="27" t="s">
        <v>56</v>
      </c>
      <c r="I75" s="45">
        <v>0</v>
      </c>
      <c r="J75" s="45">
        <v>100000</v>
      </c>
      <c r="K75" s="56"/>
      <c r="L75" s="47"/>
    </row>
    <row r="76" spans="3:12" ht="18" customHeight="1" x14ac:dyDescent="0.4">
      <c r="C76" s="109"/>
      <c r="D76" s="109"/>
      <c r="E76" s="110"/>
      <c r="F76" s="111" t="s">
        <v>17</v>
      </c>
      <c r="G76" s="112"/>
      <c r="H76" s="113"/>
      <c r="I76" s="48">
        <v>0</v>
      </c>
      <c r="J76" s="48">
        <f>SUM(J74:J75)</f>
        <v>800000</v>
      </c>
      <c r="K76" s="49"/>
      <c r="L76" s="44"/>
    </row>
    <row r="77" spans="3:12" ht="18" customHeight="1" x14ac:dyDescent="0.3">
      <c r="C77" s="109"/>
      <c r="D77" s="109"/>
      <c r="E77" s="108" t="s">
        <v>142</v>
      </c>
      <c r="F77" s="27" t="s">
        <v>14</v>
      </c>
      <c r="G77" s="27" t="s">
        <v>184</v>
      </c>
      <c r="H77" s="5" t="s">
        <v>58</v>
      </c>
      <c r="I77" s="42">
        <v>24600</v>
      </c>
      <c r="J77" s="42">
        <v>50000</v>
      </c>
      <c r="K77" s="50">
        <f t="shared" ref="K77:K79" si="10">J77/I77</f>
        <v>2.0325203252032522</v>
      </c>
      <c r="L77" s="44"/>
    </row>
    <row r="78" spans="3:12" ht="18" customHeight="1" x14ac:dyDescent="0.3">
      <c r="C78" s="109"/>
      <c r="D78" s="109"/>
      <c r="E78" s="109"/>
      <c r="F78" s="31" t="s">
        <v>14</v>
      </c>
      <c r="G78" s="31" t="s">
        <v>185</v>
      </c>
      <c r="H78" s="5" t="s">
        <v>92</v>
      </c>
      <c r="I78" s="45">
        <v>158400</v>
      </c>
      <c r="J78" s="45">
        <v>100000</v>
      </c>
      <c r="K78" s="56">
        <f t="shared" si="10"/>
        <v>0.63131313131313127</v>
      </c>
      <c r="L78" s="47"/>
    </row>
    <row r="79" spans="3:12" ht="18" customHeight="1" x14ac:dyDescent="0.4">
      <c r="C79" s="109"/>
      <c r="D79" s="109"/>
      <c r="E79" s="110"/>
      <c r="F79" s="111" t="s">
        <v>17</v>
      </c>
      <c r="G79" s="112"/>
      <c r="H79" s="113"/>
      <c r="I79" s="48">
        <v>183000</v>
      </c>
      <c r="J79" s="48">
        <f>SUM(J77:J78)</f>
        <v>150000</v>
      </c>
      <c r="K79" s="49">
        <f t="shared" si="10"/>
        <v>0.81967213114754101</v>
      </c>
      <c r="L79" s="44"/>
    </row>
    <row r="80" spans="3:12" ht="18" customHeight="1" x14ac:dyDescent="0.3">
      <c r="C80" s="109"/>
      <c r="D80" s="109"/>
      <c r="E80" s="108" t="s">
        <v>75</v>
      </c>
      <c r="F80" s="59" t="s">
        <v>12</v>
      </c>
      <c r="G80" s="59" t="s">
        <v>75</v>
      </c>
      <c r="H80" s="59" t="s">
        <v>68</v>
      </c>
      <c r="I80" s="60">
        <v>0</v>
      </c>
      <c r="J80" s="60">
        <v>200000</v>
      </c>
      <c r="K80" s="61"/>
      <c r="L80" s="115" t="s">
        <v>196</v>
      </c>
    </row>
    <row r="81" spans="3:12" ht="18" customHeight="1" x14ac:dyDescent="0.4">
      <c r="C81" s="109"/>
      <c r="D81" s="109"/>
      <c r="E81" s="110"/>
      <c r="F81" s="111" t="s">
        <v>17</v>
      </c>
      <c r="G81" s="112"/>
      <c r="H81" s="113"/>
      <c r="I81" s="48">
        <f t="shared" ref="I81:J81" si="11">SUM(I80)</f>
        <v>0</v>
      </c>
      <c r="J81" s="48">
        <f t="shared" si="11"/>
        <v>200000</v>
      </c>
      <c r="K81" s="49"/>
      <c r="L81" s="110"/>
    </row>
    <row r="82" spans="3:12" ht="18" customHeight="1" x14ac:dyDescent="0.4">
      <c r="C82" s="109"/>
      <c r="D82" s="110"/>
      <c r="E82" s="116" t="s">
        <v>26</v>
      </c>
      <c r="F82" s="112"/>
      <c r="G82" s="112"/>
      <c r="H82" s="113"/>
      <c r="I82" s="52">
        <v>683500</v>
      </c>
      <c r="J82" s="52">
        <f>SUM(J81,J73,J76,J79)</f>
        <v>1400000</v>
      </c>
      <c r="K82" s="53">
        <f t="shared" ref="K82:K83" si="12">J82/I82</f>
        <v>2.0482809070958301</v>
      </c>
      <c r="L82" s="44"/>
    </row>
    <row r="83" spans="3:12" ht="18" customHeight="1" x14ac:dyDescent="0.3">
      <c r="C83" s="109"/>
      <c r="D83" s="108" t="s">
        <v>120</v>
      </c>
      <c r="E83" s="108" t="s">
        <v>186</v>
      </c>
      <c r="F83" s="27" t="s">
        <v>14</v>
      </c>
      <c r="G83" s="27" t="s">
        <v>189</v>
      </c>
      <c r="H83" s="5" t="s">
        <v>60</v>
      </c>
      <c r="I83" s="42">
        <v>663600</v>
      </c>
      <c r="J83" s="42">
        <v>1200000</v>
      </c>
      <c r="K83" s="50">
        <f t="shared" si="12"/>
        <v>1.8083182640144666</v>
      </c>
      <c r="L83" s="44"/>
    </row>
    <row r="84" spans="3:12" ht="18" customHeight="1" x14ac:dyDescent="0.3">
      <c r="C84" s="109"/>
      <c r="D84" s="109"/>
      <c r="E84" s="109"/>
      <c r="F84" s="27" t="s">
        <v>23</v>
      </c>
      <c r="G84" s="27" t="s">
        <v>189</v>
      </c>
      <c r="H84" s="27" t="s">
        <v>23</v>
      </c>
      <c r="I84" s="42">
        <v>550500</v>
      </c>
      <c r="J84" s="42" t="s">
        <v>23</v>
      </c>
      <c r="K84" s="50"/>
      <c r="L84" s="44"/>
    </row>
    <row r="85" spans="3:12" ht="18" customHeight="1" x14ac:dyDescent="0.4">
      <c r="C85" s="109"/>
      <c r="D85" s="109"/>
      <c r="E85" s="110"/>
      <c r="F85" s="111" t="s">
        <v>17</v>
      </c>
      <c r="G85" s="112"/>
      <c r="H85" s="113"/>
      <c r="I85" s="48">
        <v>1214100</v>
      </c>
      <c r="J85" s="48">
        <f>J83</f>
        <v>1200000</v>
      </c>
      <c r="K85" s="49">
        <f>J85/I85</f>
        <v>0.98838645910551026</v>
      </c>
      <c r="L85" s="44"/>
    </row>
    <row r="86" spans="3:12" ht="18" customHeight="1" x14ac:dyDescent="0.3">
      <c r="C86" s="109"/>
      <c r="D86" s="109"/>
      <c r="E86" s="108" t="s">
        <v>188</v>
      </c>
      <c r="F86" s="27" t="s">
        <v>14</v>
      </c>
      <c r="G86" s="27" t="s">
        <v>191</v>
      </c>
      <c r="H86" s="5" t="s">
        <v>67</v>
      </c>
      <c r="I86" s="42" t="s">
        <v>23</v>
      </c>
      <c r="J86" s="42">
        <v>500000</v>
      </c>
      <c r="K86" s="50"/>
      <c r="L86" s="44"/>
    </row>
    <row r="87" spans="3:12" ht="18" customHeight="1" x14ac:dyDescent="0.3">
      <c r="C87" s="109"/>
      <c r="D87" s="109"/>
      <c r="E87" s="109"/>
      <c r="F87" s="104" t="s">
        <v>12</v>
      </c>
      <c r="G87" s="104" t="s">
        <v>99</v>
      </c>
      <c r="H87" s="104" t="s">
        <v>93</v>
      </c>
      <c r="I87" s="105" t="s">
        <v>23</v>
      </c>
      <c r="J87" s="105">
        <v>1600000</v>
      </c>
      <c r="K87" s="106"/>
      <c r="L87" s="107" t="s">
        <v>201</v>
      </c>
    </row>
    <row r="88" spans="3:12" ht="18" customHeight="1" x14ac:dyDescent="0.4">
      <c r="C88" s="109"/>
      <c r="D88" s="109"/>
      <c r="E88" s="110"/>
      <c r="F88" s="111" t="s">
        <v>17</v>
      </c>
      <c r="G88" s="112"/>
      <c r="H88" s="113"/>
      <c r="I88" s="48" t="s">
        <v>23</v>
      </c>
      <c r="J88" s="48">
        <f>SUM(J86:J87)</f>
        <v>2100000</v>
      </c>
      <c r="K88" s="49"/>
      <c r="L88" s="44"/>
    </row>
    <row r="89" spans="3:12" ht="18" customHeight="1" x14ac:dyDescent="0.3">
      <c r="C89" s="109"/>
      <c r="D89" s="109"/>
      <c r="E89" s="108" t="s">
        <v>135</v>
      </c>
      <c r="F89" s="27" t="s">
        <v>23</v>
      </c>
      <c r="G89" s="27" t="s">
        <v>145</v>
      </c>
      <c r="H89" s="27" t="s">
        <v>23</v>
      </c>
      <c r="I89" s="42">
        <v>695820</v>
      </c>
      <c r="J89" s="42" t="s">
        <v>23</v>
      </c>
      <c r="K89" s="50"/>
      <c r="L89" s="44"/>
    </row>
    <row r="90" spans="3:12" ht="18" customHeight="1" x14ac:dyDescent="0.3">
      <c r="C90" s="109"/>
      <c r="D90" s="109"/>
      <c r="E90" s="109"/>
      <c r="F90" s="27" t="s">
        <v>23</v>
      </c>
      <c r="G90" s="27" t="s">
        <v>59</v>
      </c>
      <c r="H90" s="27" t="s">
        <v>23</v>
      </c>
      <c r="I90" s="42">
        <v>961300</v>
      </c>
      <c r="J90" s="42" t="s">
        <v>23</v>
      </c>
      <c r="K90" s="50"/>
      <c r="L90" s="44"/>
    </row>
    <row r="91" spans="3:12" ht="18" customHeight="1" x14ac:dyDescent="0.3">
      <c r="C91" s="109"/>
      <c r="D91" s="109"/>
      <c r="E91" s="109"/>
      <c r="F91" s="31" t="s">
        <v>13</v>
      </c>
      <c r="G91" s="31" t="s">
        <v>100</v>
      </c>
      <c r="H91" s="63" t="s">
        <v>72</v>
      </c>
      <c r="I91" s="45" t="s">
        <v>23</v>
      </c>
      <c r="J91" s="45">
        <v>390000</v>
      </c>
      <c r="K91" s="56"/>
      <c r="L91" s="47"/>
    </row>
    <row r="92" spans="3:12" ht="18" customHeight="1" x14ac:dyDescent="0.4">
      <c r="C92" s="109"/>
      <c r="D92" s="109"/>
      <c r="E92" s="110"/>
      <c r="F92" s="111" t="s">
        <v>17</v>
      </c>
      <c r="G92" s="112"/>
      <c r="H92" s="113"/>
      <c r="I92" s="48">
        <v>1657120</v>
      </c>
      <c r="J92" s="48">
        <f>J91</f>
        <v>390000</v>
      </c>
      <c r="K92" s="49">
        <f>J92/I92</f>
        <v>0.23534807376653472</v>
      </c>
      <c r="L92" s="44"/>
    </row>
    <row r="93" spans="3:12" ht="18" customHeight="1" x14ac:dyDescent="0.3">
      <c r="C93" s="109"/>
      <c r="D93" s="109"/>
      <c r="E93" s="114" t="s">
        <v>172</v>
      </c>
      <c r="F93" s="104" t="s">
        <v>12</v>
      </c>
      <c r="G93" s="104" t="s">
        <v>172</v>
      </c>
      <c r="H93" s="104" t="s">
        <v>65</v>
      </c>
      <c r="I93" s="105" t="s">
        <v>23</v>
      </c>
      <c r="J93" s="105">
        <v>750000</v>
      </c>
      <c r="K93" s="106"/>
      <c r="L93" s="115" t="s">
        <v>197</v>
      </c>
    </row>
    <row r="94" spans="3:12" ht="18" customHeight="1" x14ac:dyDescent="0.4">
      <c r="C94" s="109"/>
      <c r="D94" s="109"/>
      <c r="E94" s="110"/>
      <c r="F94" s="111" t="s">
        <v>17</v>
      </c>
      <c r="G94" s="112"/>
      <c r="H94" s="113"/>
      <c r="I94" s="48" t="s">
        <v>23</v>
      </c>
      <c r="J94" s="48">
        <f>J93</f>
        <v>750000</v>
      </c>
      <c r="K94" s="49"/>
      <c r="L94" s="110"/>
    </row>
    <row r="95" spans="3:12" ht="18" customHeight="1" x14ac:dyDescent="0.3">
      <c r="C95" s="109"/>
      <c r="D95" s="109"/>
      <c r="E95" s="114" t="s">
        <v>62</v>
      </c>
      <c r="F95" s="31" t="s">
        <v>14</v>
      </c>
      <c r="G95" s="31" t="s">
        <v>143</v>
      </c>
      <c r="H95" s="63" t="s">
        <v>61</v>
      </c>
      <c r="I95" s="45">
        <v>650000</v>
      </c>
      <c r="J95" s="45">
        <v>600000</v>
      </c>
      <c r="K95" s="57"/>
      <c r="L95" s="47"/>
    </row>
    <row r="96" spans="3:12" ht="18" customHeight="1" x14ac:dyDescent="0.4">
      <c r="C96" s="109"/>
      <c r="D96" s="109"/>
      <c r="E96" s="110"/>
      <c r="F96" s="111" t="s">
        <v>17</v>
      </c>
      <c r="G96" s="112"/>
      <c r="H96" s="113"/>
      <c r="I96" s="48">
        <v>650000</v>
      </c>
      <c r="J96" s="48">
        <v>600000</v>
      </c>
      <c r="K96" s="49"/>
      <c r="L96" s="44"/>
    </row>
    <row r="97" spans="3:12" ht="18" customHeight="1" x14ac:dyDescent="0.3">
      <c r="C97" s="109"/>
      <c r="D97" s="109"/>
      <c r="E97" s="108" t="s">
        <v>149</v>
      </c>
      <c r="F97" s="104" t="s">
        <v>12</v>
      </c>
      <c r="G97" s="104" t="s">
        <v>101</v>
      </c>
      <c r="H97" s="104" t="s">
        <v>73</v>
      </c>
      <c r="I97" s="105">
        <v>1014400</v>
      </c>
      <c r="J97" s="105">
        <v>450000</v>
      </c>
      <c r="K97" s="106">
        <f t="shared" ref="K97:K110" si="13">J97/I97</f>
        <v>0.44361198738170349</v>
      </c>
      <c r="L97" s="107" t="s">
        <v>200</v>
      </c>
    </row>
    <row r="98" spans="3:12" ht="18" customHeight="1" x14ac:dyDescent="0.4">
      <c r="C98" s="109"/>
      <c r="D98" s="109"/>
      <c r="E98" s="110"/>
      <c r="F98" s="111" t="s">
        <v>17</v>
      </c>
      <c r="G98" s="112"/>
      <c r="H98" s="113"/>
      <c r="I98" s="48">
        <v>1014400</v>
      </c>
      <c r="J98" s="48">
        <f>J97</f>
        <v>450000</v>
      </c>
      <c r="K98" s="49">
        <f t="shared" si="13"/>
        <v>0.44361198738170349</v>
      </c>
      <c r="L98" s="44"/>
    </row>
    <row r="99" spans="3:12" ht="18" customHeight="1" x14ac:dyDescent="0.4">
      <c r="C99" s="109"/>
      <c r="D99" s="110"/>
      <c r="E99" s="116" t="s">
        <v>26</v>
      </c>
      <c r="F99" s="112"/>
      <c r="G99" s="112"/>
      <c r="H99" s="113"/>
      <c r="I99" s="52">
        <v>1664400</v>
      </c>
      <c r="J99" s="52">
        <f>SUM(J98,J94,J92,J96,J88,J85)</f>
        <v>5490000</v>
      </c>
      <c r="K99" s="53">
        <f t="shared" si="13"/>
        <v>3.2984859408795963</v>
      </c>
      <c r="L99" s="44"/>
    </row>
    <row r="100" spans="3:12" ht="18" customHeight="1" x14ac:dyDescent="0.3">
      <c r="C100" s="109"/>
      <c r="D100" s="108" t="s">
        <v>104</v>
      </c>
      <c r="E100" s="108" t="s">
        <v>147</v>
      </c>
      <c r="F100" s="27" t="s">
        <v>14</v>
      </c>
      <c r="G100" s="27" t="s">
        <v>105</v>
      </c>
      <c r="H100" s="5" t="s">
        <v>76</v>
      </c>
      <c r="I100" s="42">
        <v>26400</v>
      </c>
      <c r="J100" s="64">
        <v>100000</v>
      </c>
      <c r="K100" s="50">
        <f t="shared" si="13"/>
        <v>3.7878787878787881</v>
      </c>
      <c r="L100" s="44"/>
    </row>
    <row r="101" spans="3:12" ht="18" customHeight="1" x14ac:dyDescent="0.4">
      <c r="C101" s="109"/>
      <c r="D101" s="109"/>
      <c r="E101" s="110"/>
      <c r="F101" s="111" t="s">
        <v>17</v>
      </c>
      <c r="G101" s="112"/>
      <c r="H101" s="113"/>
      <c r="I101" s="48">
        <v>26400</v>
      </c>
      <c r="J101" s="65">
        <f t="shared" ref="J101:J102" si="14">J100</f>
        <v>100000</v>
      </c>
      <c r="K101" s="66">
        <f t="shared" si="13"/>
        <v>3.7878787878787881</v>
      </c>
      <c r="L101" s="44"/>
    </row>
    <row r="102" spans="3:12" ht="18" customHeight="1" x14ac:dyDescent="0.4">
      <c r="C102" s="109"/>
      <c r="D102" s="110"/>
      <c r="E102" s="116" t="s">
        <v>26</v>
      </c>
      <c r="F102" s="112"/>
      <c r="G102" s="112"/>
      <c r="H102" s="113"/>
      <c r="I102" s="52">
        <v>26400</v>
      </c>
      <c r="J102" s="67">
        <f t="shared" si="14"/>
        <v>100000</v>
      </c>
      <c r="K102" s="68">
        <f t="shared" si="13"/>
        <v>3.7878787878787881</v>
      </c>
      <c r="L102" s="44"/>
    </row>
    <row r="103" spans="3:12" ht="18" customHeight="1" x14ac:dyDescent="0.3">
      <c r="C103" s="109"/>
      <c r="D103" s="108" t="s">
        <v>109</v>
      </c>
      <c r="E103" s="108" t="s">
        <v>148</v>
      </c>
      <c r="F103" s="27" t="s">
        <v>14</v>
      </c>
      <c r="G103" s="27" t="s">
        <v>66</v>
      </c>
      <c r="H103" s="5" t="s">
        <v>69</v>
      </c>
      <c r="I103" s="42">
        <v>613000</v>
      </c>
      <c r="J103" s="42">
        <v>600000</v>
      </c>
      <c r="K103" s="50">
        <f t="shared" si="13"/>
        <v>0.97879282218597063</v>
      </c>
      <c r="L103" s="44"/>
    </row>
    <row r="104" spans="3:12" ht="18" customHeight="1" x14ac:dyDescent="0.3">
      <c r="C104" s="109"/>
      <c r="D104" s="109"/>
      <c r="E104" s="109"/>
      <c r="F104" s="27" t="s">
        <v>14</v>
      </c>
      <c r="G104" s="27" t="s">
        <v>190</v>
      </c>
      <c r="H104" s="5" t="s">
        <v>70</v>
      </c>
      <c r="I104" s="42">
        <v>210000</v>
      </c>
      <c r="J104" s="42">
        <v>250000</v>
      </c>
      <c r="K104" s="50">
        <f t="shared" si="13"/>
        <v>1.1904761904761905</v>
      </c>
      <c r="L104" s="44"/>
    </row>
    <row r="105" spans="3:12" ht="18" customHeight="1" x14ac:dyDescent="0.3">
      <c r="C105" s="109"/>
      <c r="D105" s="109"/>
      <c r="E105" s="109"/>
      <c r="F105" s="27" t="s">
        <v>14</v>
      </c>
      <c r="G105" s="27" t="s">
        <v>192</v>
      </c>
      <c r="H105" s="5" t="s">
        <v>79</v>
      </c>
      <c r="I105" s="42">
        <v>606100</v>
      </c>
      <c r="J105" s="42">
        <v>600000</v>
      </c>
      <c r="K105" s="50">
        <f t="shared" si="13"/>
        <v>0.98993565418247809</v>
      </c>
      <c r="L105" s="44"/>
    </row>
    <row r="106" spans="3:12" ht="18" customHeight="1" x14ac:dyDescent="0.3">
      <c r="C106" s="109"/>
      <c r="D106" s="109"/>
      <c r="E106" s="109"/>
      <c r="F106" s="27" t="s">
        <v>14</v>
      </c>
      <c r="G106" s="27" t="s">
        <v>64</v>
      </c>
      <c r="H106" s="5" t="s">
        <v>78</v>
      </c>
      <c r="I106" s="42">
        <v>133000</v>
      </c>
      <c r="J106" s="42">
        <v>150000</v>
      </c>
      <c r="K106" s="50">
        <f t="shared" si="13"/>
        <v>1.1278195488721805</v>
      </c>
      <c r="L106" s="44"/>
    </row>
    <row r="107" spans="3:12" ht="18" customHeight="1" x14ac:dyDescent="0.3">
      <c r="C107" s="109"/>
      <c r="D107" s="109"/>
      <c r="E107" s="109"/>
      <c r="F107" s="27" t="s">
        <v>14</v>
      </c>
      <c r="G107" s="27" t="s">
        <v>150</v>
      </c>
      <c r="H107" s="5" t="s">
        <v>80</v>
      </c>
      <c r="I107" s="42">
        <v>500000</v>
      </c>
      <c r="J107" s="42">
        <v>500000</v>
      </c>
      <c r="K107" s="50">
        <f t="shared" si="13"/>
        <v>1</v>
      </c>
      <c r="L107" s="44"/>
    </row>
    <row r="108" spans="3:12" ht="18" customHeight="1" x14ac:dyDescent="0.3">
      <c r="C108" s="109"/>
      <c r="D108" s="109"/>
      <c r="E108" s="109"/>
      <c r="F108" s="27" t="s">
        <v>14</v>
      </c>
      <c r="G108" s="27" t="s">
        <v>153</v>
      </c>
      <c r="H108" s="5" t="s">
        <v>83</v>
      </c>
      <c r="I108" s="42">
        <v>969900</v>
      </c>
      <c r="J108" s="42">
        <v>1000000</v>
      </c>
      <c r="K108" s="50">
        <f t="shared" si="13"/>
        <v>1.0310341272296113</v>
      </c>
      <c r="L108" s="44"/>
    </row>
    <row r="109" spans="3:12" ht="18" customHeight="1" x14ac:dyDescent="0.4">
      <c r="C109" s="109"/>
      <c r="D109" s="109"/>
      <c r="E109" s="110"/>
      <c r="F109" s="111" t="s">
        <v>17</v>
      </c>
      <c r="G109" s="112"/>
      <c r="H109" s="113"/>
      <c r="I109" s="48">
        <v>3032000</v>
      </c>
      <c r="J109" s="48">
        <f>SUM(J103:J108)</f>
        <v>3100000</v>
      </c>
      <c r="K109" s="49">
        <f t="shared" si="13"/>
        <v>1.0224274406332454</v>
      </c>
      <c r="L109" s="44"/>
    </row>
    <row r="110" spans="3:12" ht="18" customHeight="1" x14ac:dyDescent="0.4">
      <c r="C110" s="109"/>
      <c r="D110" s="110"/>
      <c r="E110" s="116" t="s">
        <v>26</v>
      </c>
      <c r="F110" s="112"/>
      <c r="G110" s="112"/>
      <c r="H110" s="113"/>
      <c r="I110" s="52">
        <v>3032000</v>
      </c>
      <c r="J110" s="52">
        <f>SUM(J109)</f>
        <v>3100000</v>
      </c>
      <c r="K110" s="49">
        <f t="shared" si="13"/>
        <v>1.0224274406332454</v>
      </c>
      <c r="L110" s="44"/>
    </row>
    <row r="111" spans="3:12" ht="18" customHeight="1" x14ac:dyDescent="0.3">
      <c r="C111" s="109"/>
      <c r="D111" s="108" t="s">
        <v>199</v>
      </c>
      <c r="E111" s="108" t="s">
        <v>155</v>
      </c>
      <c r="F111" s="27" t="s">
        <v>14</v>
      </c>
      <c r="G111" s="27" t="s">
        <v>24</v>
      </c>
      <c r="H111" s="5" t="s">
        <v>85</v>
      </c>
      <c r="I111" s="42">
        <v>0</v>
      </c>
      <c r="J111" s="42">
        <v>700000</v>
      </c>
      <c r="K111" s="50"/>
      <c r="L111" s="44"/>
    </row>
    <row r="112" spans="3:12" ht="18" customHeight="1" x14ac:dyDescent="0.3">
      <c r="C112" s="109"/>
      <c r="D112" s="109"/>
      <c r="E112" s="109"/>
      <c r="F112" s="27" t="s">
        <v>14</v>
      </c>
      <c r="G112" s="27" t="s">
        <v>50</v>
      </c>
      <c r="H112" s="5" t="s">
        <v>87</v>
      </c>
      <c r="I112" s="42">
        <v>0</v>
      </c>
      <c r="J112" s="42">
        <v>700000</v>
      </c>
      <c r="K112" s="50"/>
      <c r="L112" s="44"/>
    </row>
    <row r="113" spans="3:12" ht="18" customHeight="1" x14ac:dyDescent="0.3">
      <c r="C113" s="109"/>
      <c r="D113" s="109"/>
      <c r="E113" s="109"/>
      <c r="F113" s="27" t="s">
        <v>14</v>
      </c>
      <c r="G113" s="27" t="s">
        <v>38</v>
      </c>
      <c r="H113" s="5" t="s">
        <v>88</v>
      </c>
      <c r="I113" s="42">
        <v>0</v>
      </c>
      <c r="J113" s="42">
        <v>500000</v>
      </c>
      <c r="K113" s="50"/>
      <c r="L113" s="44"/>
    </row>
    <row r="114" spans="3:12" ht="18" customHeight="1" x14ac:dyDescent="0.3">
      <c r="C114" s="109"/>
      <c r="D114" s="109"/>
      <c r="E114" s="109"/>
      <c r="F114" s="27" t="s">
        <v>14</v>
      </c>
      <c r="G114" s="27" t="s">
        <v>154</v>
      </c>
      <c r="H114" s="5" t="s">
        <v>95</v>
      </c>
      <c r="I114" s="42">
        <v>0</v>
      </c>
      <c r="J114" s="42">
        <v>600000</v>
      </c>
      <c r="K114" s="50"/>
      <c r="L114" s="44"/>
    </row>
    <row r="115" spans="3:12" ht="18" customHeight="1" x14ac:dyDescent="0.3">
      <c r="C115" s="109"/>
      <c r="D115" s="109"/>
      <c r="E115" s="109"/>
      <c r="F115" s="27" t="s">
        <v>14</v>
      </c>
      <c r="G115" s="27" t="s">
        <v>81</v>
      </c>
      <c r="H115" s="5" t="s">
        <v>86</v>
      </c>
      <c r="I115" s="42">
        <v>0</v>
      </c>
      <c r="J115" s="42">
        <v>400000</v>
      </c>
      <c r="K115" s="50"/>
      <c r="L115" s="44"/>
    </row>
    <row r="116" spans="3:12" ht="18" customHeight="1" x14ac:dyDescent="0.3">
      <c r="C116" s="109"/>
      <c r="D116" s="109"/>
      <c r="E116" s="109"/>
      <c r="F116" s="27" t="s">
        <v>14</v>
      </c>
      <c r="G116" s="27" t="s">
        <v>151</v>
      </c>
      <c r="H116" s="5" t="s">
        <v>91</v>
      </c>
      <c r="I116" s="42">
        <v>0</v>
      </c>
      <c r="J116" s="42">
        <v>300000</v>
      </c>
      <c r="K116" s="50"/>
      <c r="L116" s="44"/>
    </row>
    <row r="117" spans="3:12" ht="18" customHeight="1" x14ac:dyDescent="0.3">
      <c r="C117" s="109"/>
      <c r="D117" s="109"/>
      <c r="E117" s="109"/>
      <c r="F117" s="27" t="s">
        <v>14</v>
      </c>
      <c r="G117" s="27" t="s">
        <v>82</v>
      </c>
      <c r="H117" s="5" t="s">
        <v>90</v>
      </c>
      <c r="I117" s="42">
        <v>0</v>
      </c>
      <c r="J117" s="42">
        <v>200000</v>
      </c>
      <c r="K117" s="50"/>
      <c r="L117" s="44"/>
    </row>
    <row r="118" spans="3:12" ht="18" customHeight="1" x14ac:dyDescent="0.4">
      <c r="C118" s="109"/>
      <c r="D118" s="109"/>
      <c r="E118" s="110"/>
      <c r="F118" s="111" t="s">
        <v>17</v>
      </c>
      <c r="G118" s="112"/>
      <c r="H118" s="113"/>
      <c r="I118" s="48">
        <v>0</v>
      </c>
      <c r="J118" s="48">
        <f>SUM(J111:J117)</f>
        <v>3400000</v>
      </c>
      <c r="K118" s="49"/>
      <c r="L118" s="44"/>
    </row>
    <row r="119" spans="3:12" ht="18" customHeight="1" x14ac:dyDescent="0.4">
      <c r="C119" s="109"/>
      <c r="D119" s="110"/>
      <c r="E119" s="116" t="s">
        <v>26</v>
      </c>
      <c r="F119" s="112"/>
      <c r="G119" s="112"/>
      <c r="H119" s="113"/>
      <c r="I119" s="52">
        <v>0</v>
      </c>
      <c r="J119" s="52">
        <f>J118</f>
        <v>3400000</v>
      </c>
      <c r="K119" s="53"/>
      <c r="L119" s="117"/>
    </row>
    <row r="120" spans="3:12" ht="18" customHeight="1" x14ac:dyDescent="0.4">
      <c r="C120" s="109"/>
      <c r="D120" s="118" t="s">
        <v>137</v>
      </c>
      <c r="E120" s="112"/>
      <c r="F120" s="112"/>
      <c r="G120" s="112"/>
      <c r="H120" s="113"/>
      <c r="I120" s="69">
        <v>60060040</v>
      </c>
      <c r="J120" s="70">
        <f>SUM(J119,J110,J102,J99,J82,J69,J40,J29)</f>
        <v>66510000</v>
      </c>
      <c r="K120" s="71">
        <f t="shared" ref="K120:K123" si="15">J120/I120</f>
        <v>1.1073918698688845</v>
      </c>
      <c r="L120" s="109"/>
    </row>
    <row r="121" spans="3:12" ht="18" customHeight="1" x14ac:dyDescent="0.4">
      <c r="C121" s="109"/>
      <c r="D121" s="119" t="s">
        <v>152</v>
      </c>
      <c r="E121" s="112"/>
      <c r="F121" s="112"/>
      <c r="G121" s="112"/>
      <c r="H121" s="113"/>
      <c r="I121" s="72">
        <v>45419310</v>
      </c>
      <c r="J121" s="72">
        <f>SUMIF(F20:F117,"본회계",J20:J117)</f>
        <v>53220000</v>
      </c>
      <c r="K121" s="73">
        <f t="shared" si="15"/>
        <v>1.1717483158594879</v>
      </c>
      <c r="L121" s="109"/>
    </row>
    <row r="122" spans="3:12" ht="18" customHeight="1" x14ac:dyDescent="0.4">
      <c r="C122" s="109"/>
      <c r="D122" s="119" t="s">
        <v>156</v>
      </c>
      <c r="E122" s="112"/>
      <c r="F122" s="112"/>
      <c r="G122" s="112"/>
      <c r="H122" s="113"/>
      <c r="I122" s="74">
        <v>6948500</v>
      </c>
      <c r="J122" s="72">
        <f>SUMIF(F20:F117,"학생",J20:J117)</f>
        <v>10100000</v>
      </c>
      <c r="K122" s="73">
        <f t="shared" si="15"/>
        <v>1.4535511261423328</v>
      </c>
      <c r="L122" s="109"/>
    </row>
    <row r="123" spans="3:12" ht="18" customHeight="1" x14ac:dyDescent="0.4">
      <c r="C123" s="110"/>
      <c r="D123" s="120" t="s">
        <v>157</v>
      </c>
      <c r="E123" s="121"/>
      <c r="F123" s="121"/>
      <c r="G123" s="121"/>
      <c r="H123" s="122"/>
      <c r="I123" s="74">
        <v>7692230</v>
      </c>
      <c r="J123" s="75">
        <f>SUMIF(F20:F117,"자치",J20:J117)</f>
        <v>3190000</v>
      </c>
      <c r="K123" s="76">
        <f t="shared" si="15"/>
        <v>0.41470418851230395</v>
      </c>
      <c r="L123" s="110"/>
    </row>
    <row r="124" spans="3:12" ht="18" customHeight="1" x14ac:dyDescent="0.4">
      <c r="C124" s="77"/>
      <c r="D124" s="123"/>
      <c r="E124" s="121"/>
      <c r="F124" s="121"/>
      <c r="G124" s="121"/>
      <c r="H124" s="121"/>
      <c r="I124" s="78"/>
      <c r="J124" s="78"/>
      <c r="K124" s="79"/>
      <c r="L124" s="80"/>
    </row>
    <row r="125" spans="3:12" ht="13.8" x14ac:dyDescent="0.3">
      <c r="C125" s="81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3:12" ht="13.8" x14ac:dyDescent="0.3">
      <c r="C126" s="81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3:12" ht="17.399999999999999" x14ac:dyDescent="0.4">
      <c r="C127" s="81"/>
      <c r="D127" s="81"/>
      <c r="E127" s="81"/>
      <c r="F127" s="81"/>
      <c r="G127" s="81"/>
      <c r="H127" s="124" t="s">
        <v>103</v>
      </c>
      <c r="I127" s="125"/>
      <c r="J127" s="125"/>
      <c r="K127" s="126"/>
      <c r="L127" s="81"/>
    </row>
    <row r="128" spans="3:12" ht="14.4" x14ac:dyDescent="0.3">
      <c r="C128" s="82"/>
      <c r="D128" s="82"/>
      <c r="E128" s="82"/>
      <c r="F128" s="82"/>
      <c r="G128" s="82"/>
      <c r="H128" s="8" t="s">
        <v>107</v>
      </c>
      <c r="I128" s="9" t="s">
        <v>194</v>
      </c>
      <c r="J128" s="9" t="s">
        <v>193</v>
      </c>
      <c r="K128" s="10" t="s">
        <v>106</v>
      </c>
      <c r="L128" s="82"/>
    </row>
    <row r="129" spans="3:12" ht="14.4" x14ac:dyDescent="0.3">
      <c r="C129" s="82"/>
      <c r="D129" s="82"/>
      <c r="E129" s="82"/>
      <c r="F129" s="82"/>
      <c r="G129" s="82"/>
      <c r="H129" s="11" t="s">
        <v>94</v>
      </c>
      <c r="I129" s="83">
        <f t="shared" ref="I129:J129" si="16">SUM(H9,H11,H15)</f>
        <v>63556722</v>
      </c>
      <c r="J129" s="84">
        <f t="shared" si="16"/>
        <v>64692501</v>
      </c>
      <c r="K129" s="12">
        <f t="shared" ref="K129:K130" si="17">J129/I129</f>
        <v>1.0178703206247799</v>
      </c>
      <c r="L129" s="82"/>
    </row>
    <row r="130" spans="3:12" ht="14.4" x14ac:dyDescent="0.3">
      <c r="C130" s="82"/>
      <c r="D130" s="82"/>
      <c r="E130" s="82"/>
      <c r="F130" s="82"/>
      <c r="G130" s="82"/>
      <c r="H130" s="11" t="s">
        <v>108</v>
      </c>
      <c r="I130" s="85">
        <v>60060040</v>
      </c>
      <c r="J130" s="84">
        <f>SUM(J119,J110,J102,J99,J82,J69,J40,J29)</f>
        <v>66510000</v>
      </c>
      <c r="K130" s="12">
        <f t="shared" si="17"/>
        <v>1.1073918698688845</v>
      </c>
      <c r="L130" s="82"/>
    </row>
    <row r="131" spans="3:12" ht="14.4" x14ac:dyDescent="0.3">
      <c r="C131" s="82"/>
      <c r="D131" s="82"/>
      <c r="E131" s="82"/>
      <c r="F131" s="82"/>
      <c r="G131" s="82"/>
      <c r="H131" s="86" t="s">
        <v>112</v>
      </c>
      <c r="I131" s="13">
        <f t="shared" ref="I131:J131" si="18">I129-I130</f>
        <v>3496682</v>
      </c>
      <c r="J131" s="13">
        <f t="shared" si="18"/>
        <v>-1817499</v>
      </c>
      <c r="K131" s="14"/>
      <c r="L131" s="82"/>
    </row>
    <row r="132" spans="3:12" ht="14.4" x14ac:dyDescent="0.3">
      <c r="C132" s="82"/>
      <c r="D132" s="82"/>
      <c r="E132" s="82"/>
      <c r="F132" s="82"/>
      <c r="G132" s="82"/>
      <c r="H132" s="15"/>
      <c r="I132" s="16"/>
      <c r="J132" s="16"/>
      <c r="K132" s="17"/>
      <c r="L132" s="82"/>
    </row>
    <row r="133" spans="3:12" ht="14.4" x14ac:dyDescent="0.3">
      <c r="C133" s="82"/>
      <c r="D133" s="82"/>
      <c r="E133" s="82"/>
      <c r="F133" s="82"/>
      <c r="G133" s="82"/>
      <c r="H133" s="87" t="s">
        <v>12</v>
      </c>
      <c r="I133" s="9" t="s">
        <v>194</v>
      </c>
      <c r="J133" s="18" t="s">
        <v>193</v>
      </c>
      <c r="K133" s="88" t="s">
        <v>110</v>
      </c>
      <c r="L133" s="82"/>
    </row>
    <row r="134" spans="3:12" ht="14.4" x14ac:dyDescent="0.25">
      <c r="C134" s="82"/>
      <c r="D134" s="82"/>
      <c r="E134" s="82"/>
      <c r="F134" s="82"/>
      <c r="G134" s="82"/>
      <c r="H134" s="89" t="s">
        <v>6</v>
      </c>
      <c r="I134" s="90">
        <f>SUM(H5:H8)</f>
        <v>16537412</v>
      </c>
      <c r="J134" s="91">
        <v>10102501</v>
      </c>
      <c r="K134" s="92">
        <f t="shared" ref="K134:K135" si="19">IFERROR(J134/I134,"-%")</f>
        <v>0.61088766488976631</v>
      </c>
      <c r="L134" s="82"/>
    </row>
    <row r="135" spans="3:12" ht="14.4" x14ac:dyDescent="0.25">
      <c r="C135" s="82"/>
      <c r="D135" s="82"/>
      <c r="E135" s="82"/>
      <c r="F135" s="82"/>
      <c r="G135" s="82"/>
      <c r="H135" s="89" t="s">
        <v>108</v>
      </c>
      <c r="I135" s="93">
        <v>6948500</v>
      </c>
      <c r="J135" s="90">
        <f>SUMIF(F20:F117,"학생",J20:J117)</f>
        <v>10100000</v>
      </c>
      <c r="K135" s="92">
        <f t="shared" si="19"/>
        <v>1.4535511261423328</v>
      </c>
      <c r="L135" s="82"/>
    </row>
    <row r="136" spans="3:12" ht="14.4" x14ac:dyDescent="0.3">
      <c r="C136" s="82"/>
      <c r="D136" s="82"/>
      <c r="E136" s="82"/>
      <c r="F136" s="82"/>
      <c r="G136" s="82"/>
      <c r="H136" s="94" t="s">
        <v>89</v>
      </c>
      <c r="I136" s="95">
        <f t="shared" ref="I136:J136" si="20">I134-I135</f>
        <v>9588912</v>
      </c>
      <c r="J136" s="95">
        <f t="shared" si="20"/>
        <v>2501</v>
      </c>
      <c r="K136" s="96">
        <f>IFERROR(J136/I136,"%")</f>
        <v>2.6082208283901241E-4</v>
      </c>
      <c r="L136" s="82"/>
    </row>
    <row r="137" spans="3:12" ht="14.4" x14ac:dyDescent="0.3">
      <c r="C137" s="82"/>
      <c r="D137" s="82"/>
      <c r="E137" s="82"/>
      <c r="F137" s="82"/>
      <c r="G137" s="82"/>
      <c r="H137" s="3"/>
      <c r="I137" s="4"/>
      <c r="J137" s="4"/>
      <c r="K137" s="19"/>
      <c r="L137" s="82"/>
    </row>
    <row r="138" spans="3:12" ht="14.4" x14ac:dyDescent="0.3">
      <c r="C138" s="82"/>
      <c r="D138" s="82"/>
      <c r="E138" s="82"/>
      <c r="F138" s="82"/>
      <c r="G138" s="82"/>
      <c r="H138" s="87" t="s">
        <v>14</v>
      </c>
      <c r="I138" s="9" t="s">
        <v>194</v>
      </c>
      <c r="J138" s="18" t="s">
        <v>193</v>
      </c>
      <c r="K138" s="88" t="s">
        <v>110</v>
      </c>
      <c r="L138" s="82"/>
    </row>
    <row r="139" spans="3:12" ht="14.4" x14ac:dyDescent="0.3">
      <c r="C139" s="82"/>
      <c r="D139" s="82"/>
      <c r="E139" s="82"/>
      <c r="F139" s="82"/>
      <c r="G139" s="82"/>
      <c r="H139" s="89" t="s">
        <v>6</v>
      </c>
      <c r="I139" s="91">
        <v>45419310</v>
      </c>
      <c r="J139" s="91">
        <v>51400000</v>
      </c>
      <c r="K139" s="97">
        <f t="shared" ref="K139:K140" si="21">IFERROR(J139/I139,"-%")</f>
        <v>1.131677253573425</v>
      </c>
      <c r="L139" s="82"/>
    </row>
    <row r="140" spans="3:12" ht="14.4" x14ac:dyDescent="0.3">
      <c r="C140" s="82"/>
      <c r="D140" s="82"/>
      <c r="E140" s="82"/>
      <c r="F140" s="82"/>
      <c r="G140" s="82"/>
      <c r="H140" s="89" t="s">
        <v>108</v>
      </c>
      <c r="I140" s="98">
        <v>45419310</v>
      </c>
      <c r="J140" s="98">
        <v>51400000</v>
      </c>
      <c r="K140" s="97">
        <f t="shared" si="21"/>
        <v>1.131677253573425</v>
      </c>
      <c r="L140" s="82"/>
    </row>
    <row r="141" spans="3:12" ht="14.4" x14ac:dyDescent="0.3">
      <c r="H141" s="94" t="s">
        <v>89</v>
      </c>
      <c r="I141" s="95">
        <f t="shared" ref="I141:J141" si="22">I139-I140</f>
        <v>0</v>
      </c>
      <c r="J141" s="95">
        <f t="shared" si="22"/>
        <v>0</v>
      </c>
      <c r="K141" s="96" t="s">
        <v>0</v>
      </c>
      <c r="L141" s="99"/>
    </row>
    <row r="142" spans="3:12" ht="14.4" x14ac:dyDescent="0.3">
      <c r="H142" s="2"/>
      <c r="I142" s="20"/>
      <c r="J142" s="20"/>
      <c r="K142" s="7"/>
      <c r="L142" s="99"/>
    </row>
    <row r="143" spans="3:12" ht="14.4" x14ac:dyDescent="0.3">
      <c r="H143" s="100" t="s">
        <v>13</v>
      </c>
      <c r="I143" s="9" t="s">
        <v>194</v>
      </c>
      <c r="J143" s="18" t="s">
        <v>193</v>
      </c>
      <c r="K143" s="88" t="s">
        <v>110</v>
      </c>
      <c r="L143" s="99"/>
    </row>
    <row r="144" spans="3:12" ht="14.4" x14ac:dyDescent="0.3">
      <c r="H144" s="89" t="s">
        <v>6</v>
      </c>
      <c r="I144" s="91">
        <v>1600000</v>
      </c>
      <c r="J144" s="91">
        <v>3190000</v>
      </c>
      <c r="K144" s="92">
        <f t="shared" ref="K144:K145" si="23">IFERROR(J144/I144,"-%")</f>
        <v>1.9937499999999999</v>
      </c>
      <c r="L144" s="99"/>
    </row>
    <row r="145" spans="8:12" ht="14.4" x14ac:dyDescent="0.3">
      <c r="H145" s="89" t="s">
        <v>108</v>
      </c>
      <c r="I145" s="93">
        <v>7692230</v>
      </c>
      <c r="J145" s="101">
        <v>3190000</v>
      </c>
      <c r="K145" s="92">
        <f t="shared" si="23"/>
        <v>0.41470418851230395</v>
      </c>
      <c r="L145" s="99"/>
    </row>
    <row r="146" spans="8:12" ht="14.4" x14ac:dyDescent="0.3">
      <c r="H146" s="94" t="s">
        <v>89</v>
      </c>
      <c r="I146" s="95">
        <f t="shared" ref="I146:J146" si="24">I144-I145</f>
        <v>-6092230</v>
      </c>
      <c r="J146" s="95">
        <f t="shared" si="24"/>
        <v>0</v>
      </c>
      <c r="K146" s="96">
        <f>IFERROR(J146/I146,"%")</f>
        <v>0</v>
      </c>
      <c r="L146" s="99"/>
    </row>
  </sheetData>
  <mergeCells count="87">
    <mergeCell ref="E53:E56"/>
    <mergeCell ref="L53:L56"/>
    <mergeCell ref="F56:H56"/>
    <mergeCell ref="E35:E39"/>
    <mergeCell ref="E41:E44"/>
    <mergeCell ref="F44:H44"/>
    <mergeCell ref="E45:E48"/>
    <mergeCell ref="F48:H48"/>
    <mergeCell ref="E49:E52"/>
    <mergeCell ref="F52:H52"/>
    <mergeCell ref="E32:E34"/>
    <mergeCell ref="L32:L34"/>
    <mergeCell ref="F34:H34"/>
    <mergeCell ref="F39:H39"/>
    <mergeCell ref="E40:H40"/>
    <mergeCell ref="L27:L28"/>
    <mergeCell ref="F28:H28"/>
    <mergeCell ref="E29:H29"/>
    <mergeCell ref="L30:L31"/>
    <mergeCell ref="E30:E31"/>
    <mergeCell ref="F31:H31"/>
    <mergeCell ref="E15:G15"/>
    <mergeCell ref="E16:G16"/>
    <mergeCell ref="E20:E26"/>
    <mergeCell ref="F26:H26"/>
    <mergeCell ref="E27:E28"/>
    <mergeCell ref="D3:K3"/>
    <mergeCell ref="E5:E8"/>
    <mergeCell ref="E9:G9"/>
    <mergeCell ref="E11:G11"/>
    <mergeCell ref="E12:E14"/>
    <mergeCell ref="D5:D16"/>
    <mergeCell ref="C20:C123"/>
    <mergeCell ref="D20:D29"/>
    <mergeCell ref="D30:D40"/>
    <mergeCell ref="D41:D69"/>
    <mergeCell ref="D70:D82"/>
    <mergeCell ref="D83:D99"/>
    <mergeCell ref="D111:D119"/>
    <mergeCell ref="D124:H124"/>
    <mergeCell ref="H127:K127"/>
    <mergeCell ref="E95:E96"/>
    <mergeCell ref="F96:H96"/>
    <mergeCell ref="E103:E109"/>
    <mergeCell ref="F109:H109"/>
    <mergeCell ref="E110:H110"/>
    <mergeCell ref="E111:E118"/>
    <mergeCell ref="F118:H118"/>
    <mergeCell ref="D100:D102"/>
    <mergeCell ref="D103:D110"/>
    <mergeCell ref="E100:E101"/>
    <mergeCell ref="F101:H101"/>
    <mergeCell ref="E102:H102"/>
    <mergeCell ref="E97:E98"/>
    <mergeCell ref="F98:H98"/>
    <mergeCell ref="F92:H92"/>
    <mergeCell ref="E119:H119"/>
    <mergeCell ref="L119:L123"/>
    <mergeCell ref="D120:H120"/>
    <mergeCell ref="D121:H121"/>
    <mergeCell ref="D122:H122"/>
    <mergeCell ref="D123:H123"/>
    <mergeCell ref="E89:E92"/>
    <mergeCell ref="E93:E94"/>
    <mergeCell ref="L93:L94"/>
    <mergeCell ref="F94:H94"/>
    <mergeCell ref="E99:H99"/>
    <mergeCell ref="E82:H82"/>
    <mergeCell ref="E83:E85"/>
    <mergeCell ref="F85:H85"/>
    <mergeCell ref="E86:E88"/>
    <mergeCell ref="F88:H88"/>
    <mergeCell ref="E77:E79"/>
    <mergeCell ref="F79:H79"/>
    <mergeCell ref="E80:E81"/>
    <mergeCell ref="L80:L81"/>
    <mergeCell ref="F81:H81"/>
    <mergeCell ref="E69:H69"/>
    <mergeCell ref="F73:H73"/>
    <mergeCell ref="E70:E73"/>
    <mergeCell ref="E74:E76"/>
    <mergeCell ref="F76:H76"/>
    <mergeCell ref="E57:E66"/>
    <mergeCell ref="F66:H66"/>
    <mergeCell ref="E67:E68"/>
    <mergeCell ref="L67:L68"/>
    <mergeCell ref="F68:H68"/>
  </mergeCells>
  <phoneticPr fontId="7" type="noConversion"/>
  <pageMargins left="0.74805557727813721" right="0.74805557727813721" top="0.98430556058883667" bottom="0.98430556058883667" header="0.51180553436279297" footer="0.51180553436279297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카포전 예산안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한정현</cp:lastModifiedBy>
  <cp:revision>1</cp:revision>
  <dcterms:created xsi:type="dcterms:W3CDTF">2022-08-16T09:09:57Z</dcterms:created>
  <dcterms:modified xsi:type="dcterms:W3CDTF">2022-08-16T11:28:10Z</dcterms:modified>
  <cp:version>1100.0100.01</cp:version>
</cp:coreProperties>
</file>