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seo80999/Desktop/"/>
    </mc:Choice>
  </mc:AlternateContent>
  <xr:revisionPtr revIDLastSave="0" documentId="8_{A07A0FA3-4ED0-DD46-B976-8BCD2B40B41D}" xr6:coauthVersionLast="47" xr6:coauthVersionMax="47" xr10:uidLastSave="{00000000-0000-0000-0000-000000000000}"/>
  <bookViews>
    <workbookView xWindow="0" yWindow="760" windowWidth="30240" windowHeight="17660" xr2:uid="{00000000-000D-0000-FFFF-FFFF00000000}"/>
  </bookViews>
  <sheets>
    <sheet name="예결산안" sheetId="1" r:id="rId1"/>
    <sheet name="태울석림제_통장거래내역" sheetId="2" r:id="rId2"/>
    <sheet name="카포전_통장거래내역" sheetId="3" r:id="rId3"/>
    <sheet name="운영비_통장거래내역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hWiA0RnS9W1VulNor8gjV26YF5Sw=="/>
    </ext>
  </extLst>
</workbook>
</file>

<file path=xl/calcChain.xml><?xml version="1.0" encoding="utf-8"?>
<calcChain xmlns="http://schemas.openxmlformats.org/spreadsheetml/2006/main">
  <c r="I85" i="4" l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8" i="4"/>
  <c r="I9" i="4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88" i="2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87" i="2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H256" i="1"/>
  <c r="H244" i="1"/>
  <c r="I238" i="1"/>
  <c r="J238" i="1" s="1"/>
  <c r="I236" i="1"/>
  <c r="J236" i="1" s="1"/>
  <c r="H235" i="1"/>
  <c r="J233" i="1"/>
  <c r="I233" i="1"/>
  <c r="I234" i="1" s="1"/>
  <c r="J232" i="1"/>
  <c r="J231" i="1"/>
  <c r="J230" i="1"/>
  <c r="J229" i="1"/>
  <c r="J228" i="1"/>
  <c r="J227" i="1"/>
  <c r="J226" i="1"/>
  <c r="I224" i="1"/>
  <c r="I225" i="1" s="1"/>
  <c r="J225" i="1" s="1"/>
  <c r="J223" i="1"/>
  <c r="J222" i="1"/>
  <c r="J221" i="1"/>
  <c r="J220" i="1"/>
  <c r="J219" i="1"/>
  <c r="J218" i="1"/>
  <c r="I216" i="1"/>
  <c r="I217" i="1" s="1"/>
  <c r="J217" i="1" s="1"/>
  <c r="J215" i="1"/>
  <c r="I212" i="1"/>
  <c r="I213" i="1" s="1"/>
  <c r="J213" i="1" s="1"/>
  <c r="J211" i="1"/>
  <c r="I211" i="1"/>
  <c r="J210" i="1"/>
  <c r="I208" i="1"/>
  <c r="I209" i="1" s="1"/>
  <c r="J209" i="1" s="1"/>
  <c r="J207" i="1"/>
  <c r="I207" i="1"/>
  <c r="J206" i="1"/>
  <c r="J204" i="1"/>
  <c r="I204" i="1"/>
  <c r="I205" i="1" s="1"/>
  <c r="J205" i="1" s="1"/>
  <c r="J203" i="1"/>
  <c r="I202" i="1"/>
  <c r="J201" i="1"/>
  <c r="I198" i="1"/>
  <c r="I199" i="1" s="1"/>
  <c r="J199" i="1" s="1"/>
  <c r="J197" i="1"/>
  <c r="I197" i="1"/>
  <c r="J196" i="1"/>
  <c r="J195" i="1"/>
  <c r="J193" i="1"/>
  <c r="I192" i="1"/>
  <c r="I194" i="1" s="1"/>
  <c r="J194" i="1" s="1"/>
  <c r="I190" i="1"/>
  <c r="I191" i="1" s="1"/>
  <c r="J189" i="1"/>
  <c r="J188" i="1"/>
  <c r="I186" i="1"/>
  <c r="J186" i="1" s="1"/>
  <c r="J185" i="1"/>
  <c r="I185" i="1"/>
  <c r="I184" i="1"/>
  <c r="J184" i="1" s="1"/>
  <c r="J183" i="1"/>
  <c r="J182" i="1"/>
  <c r="J181" i="1"/>
  <c r="J180" i="1"/>
  <c r="I179" i="1"/>
  <c r="J179" i="1" s="1"/>
  <c r="J178" i="1"/>
  <c r="J176" i="1"/>
  <c r="I176" i="1"/>
  <c r="I175" i="1"/>
  <c r="J175" i="1" s="1"/>
  <c r="J173" i="1"/>
  <c r="I173" i="1"/>
  <c r="J172" i="1"/>
  <c r="I172" i="1"/>
  <c r="I174" i="1" s="1"/>
  <c r="J174" i="1" s="1"/>
  <c r="I170" i="1"/>
  <c r="J170" i="1" s="1"/>
  <c r="J169" i="1"/>
  <c r="I169" i="1"/>
  <c r="I171" i="1" s="1"/>
  <c r="J167" i="1"/>
  <c r="I167" i="1"/>
  <c r="J166" i="1"/>
  <c r="J165" i="1"/>
  <c r="I165" i="1"/>
  <c r="J164" i="1"/>
  <c r="J163" i="1"/>
  <c r="I162" i="1"/>
  <c r="J162" i="1" s="1"/>
  <c r="J161" i="1"/>
  <c r="J160" i="1"/>
  <c r="I159" i="1"/>
  <c r="J159" i="1" s="1"/>
  <c r="J158" i="1"/>
  <c r="I158" i="1"/>
  <c r="J157" i="1"/>
  <c r="J156" i="1"/>
  <c r="J155" i="1"/>
  <c r="J154" i="1"/>
  <c r="J153" i="1"/>
  <c r="J152" i="1"/>
  <c r="I148" i="1"/>
  <c r="J148" i="1" s="1"/>
  <c r="H148" i="1"/>
  <c r="J147" i="1"/>
  <c r="I146" i="1"/>
  <c r="J146" i="1" s="1"/>
  <c r="H146" i="1"/>
  <c r="I145" i="1"/>
  <c r="J145" i="1" s="1"/>
  <c r="H144" i="1"/>
  <c r="I143" i="1"/>
  <c r="I144" i="1" s="1"/>
  <c r="J144" i="1" s="1"/>
  <c r="H142" i="1"/>
  <c r="I141" i="1"/>
  <c r="J141" i="1" s="1"/>
  <c r="H140" i="1"/>
  <c r="H149" i="1" s="1"/>
  <c r="I139" i="1"/>
  <c r="I140" i="1" s="1"/>
  <c r="H137" i="1"/>
  <c r="H138" i="1" s="1"/>
  <c r="I136" i="1"/>
  <c r="J136" i="1" s="1"/>
  <c r="I135" i="1"/>
  <c r="I137" i="1" s="1"/>
  <c r="J137" i="1" s="1"/>
  <c r="J134" i="1"/>
  <c r="H133" i="1"/>
  <c r="J132" i="1"/>
  <c r="I132" i="1"/>
  <c r="I131" i="1"/>
  <c r="J131" i="1" s="1"/>
  <c r="I130" i="1"/>
  <c r="I133" i="1" s="1"/>
  <c r="J129" i="1"/>
  <c r="H127" i="1"/>
  <c r="H128" i="1" s="1"/>
  <c r="I126" i="1"/>
  <c r="I127" i="1" s="1"/>
  <c r="I125" i="1"/>
  <c r="I124" i="1"/>
  <c r="H124" i="1"/>
  <c r="J124" i="1" s="1"/>
  <c r="J123" i="1"/>
  <c r="H121" i="1"/>
  <c r="I120" i="1"/>
  <c r="J120" i="1" s="1"/>
  <c r="I119" i="1"/>
  <c r="J119" i="1" s="1"/>
  <c r="I118" i="1"/>
  <c r="J118" i="1" s="1"/>
  <c r="H118" i="1"/>
  <c r="H122" i="1" s="1"/>
  <c r="J117" i="1"/>
  <c r="I117" i="1"/>
  <c r="J116" i="1"/>
  <c r="H114" i="1"/>
  <c r="H115" i="1" s="1"/>
  <c r="J113" i="1"/>
  <c r="J112" i="1"/>
  <c r="I112" i="1"/>
  <c r="I114" i="1" s="1"/>
  <c r="J111" i="1"/>
  <c r="H109" i="1"/>
  <c r="H110" i="1" s="1"/>
  <c r="I108" i="1"/>
  <c r="J108" i="1" s="1"/>
  <c r="H107" i="1"/>
  <c r="I106" i="1"/>
  <c r="J106" i="1" s="1"/>
  <c r="H105" i="1"/>
  <c r="I104" i="1"/>
  <c r="J104" i="1" s="1"/>
  <c r="H104" i="1"/>
  <c r="J103" i="1"/>
  <c r="I103" i="1"/>
  <c r="H102" i="1"/>
  <c r="I101" i="1"/>
  <c r="J101" i="1" s="1"/>
  <c r="I100" i="1"/>
  <c r="I102" i="1" s="1"/>
  <c r="J102" i="1" s="1"/>
  <c r="H99" i="1"/>
  <c r="I98" i="1"/>
  <c r="J98" i="1" s="1"/>
  <c r="J97" i="1"/>
  <c r="I97" i="1"/>
  <c r="I96" i="1"/>
  <c r="J96" i="1" s="1"/>
  <c r="H94" i="1"/>
  <c r="J93" i="1"/>
  <c r="I93" i="1"/>
  <c r="I92" i="1"/>
  <c r="J92" i="1" s="1"/>
  <c r="J91" i="1"/>
  <c r="I90" i="1"/>
  <c r="J90" i="1" s="1"/>
  <c r="I89" i="1"/>
  <c r="J89" i="1" s="1"/>
  <c r="I88" i="1"/>
  <c r="J88" i="1" s="1"/>
  <c r="H87" i="1"/>
  <c r="H95" i="1" s="1"/>
  <c r="J86" i="1"/>
  <c r="I85" i="1"/>
  <c r="J85" i="1" s="1"/>
  <c r="I84" i="1"/>
  <c r="J84" i="1" s="1"/>
  <c r="J83" i="1"/>
  <c r="J82" i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I87" i="1" s="1"/>
  <c r="I73" i="1"/>
  <c r="J73" i="1" s="1"/>
  <c r="H71" i="1"/>
  <c r="I70" i="1"/>
  <c r="I71" i="1" s="1"/>
  <c r="J71" i="1" s="1"/>
  <c r="H69" i="1"/>
  <c r="H72" i="1" s="1"/>
  <c r="J68" i="1"/>
  <c r="I68" i="1"/>
  <c r="I67" i="1"/>
  <c r="I69" i="1" s="1"/>
  <c r="J62" i="1"/>
  <c r="I62" i="1"/>
  <c r="I63" i="1" s="1"/>
  <c r="J61" i="1"/>
  <c r="J60" i="1"/>
  <c r="J58" i="1"/>
  <c r="I57" i="1"/>
  <c r="J57" i="1" s="1"/>
  <c r="I56" i="1"/>
  <c r="J56" i="1" s="1"/>
  <c r="J52" i="1"/>
  <c r="J50" i="1"/>
  <c r="I49" i="1"/>
  <c r="I50" i="1" s="1"/>
  <c r="I48" i="1"/>
  <c r="J48" i="1" s="1"/>
  <c r="I47" i="1"/>
  <c r="J47" i="1" s="1"/>
  <c r="I45" i="1"/>
  <c r="I46" i="1" s="1"/>
  <c r="H41" i="1"/>
  <c r="H255" i="1" s="1"/>
  <c r="I40" i="1"/>
  <c r="J40" i="1" s="1"/>
  <c r="J39" i="1"/>
  <c r="J38" i="1"/>
  <c r="J37" i="1"/>
  <c r="I36" i="1"/>
  <c r="J36" i="1" s="1"/>
  <c r="J35" i="1"/>
  <c r="I33" i="1"/>
  <c r="J33" i="1" s="1"/>
  <c r="J32" i="1"/>
  <c r="I31" i="1"/>
  <c r="J31" i="1" s="1"/>
  <c r="I30" i="1"/>
  <c r="I34" i="1" s="1"/>
  <c r="H28" i="1"/>
  <c r="H27" i="1"/>
  <c r="I26" i="1"/>
  <c r="J26" i="1" s="1"/>
  <c r="I25" i="1"/>
  <c r="J25" i="1" s="1"/>
  <c r="J24" i="1"/>
  <c r="I24" i="1"/>
  <c r="J23" i="1"/>
  <c r="I23" i="1"/>
  <c r="I22" i="1"/>
  <c r="I27" i="1" s="1"/>
  <c r="J27" i="1" s="1"/>
  <c r="H21" i="1"/>
  <c r="I20" i="1"/>
  <c r="I21" i="1" s="1"/>
  <c r="J21" i="1" s="1"/>
  <c r="J19" i="1"/>
  <c r="H18" i="1"/>
  <c r="H249" i="1" s="1"/>
  <c r="I17" i="1"/>
  <c r="J17" i="1" s="1"/>
  <c r="I16" i="1"/>
  <c r="J16" i="1" s="1"/>
  <c r="I15" i="1"/>
  <c r="J15" i="1" s="1"/>
  <c r="I14" i="1"/>
  <c r="I18" i="1" s="1"/>
  <c r="I11" i="1"/>
  <c r="J11" i="1" s="1"/>
  <c r="H11" i="1"/>
  <c r="H12" i="1" s="1"/>
  <c r="J10" i="1"/>
  <c r="J9" i="1"/>
  <c r="H8" i="1"/>
  <c r="H243" i="1" s="1"/>
  <c r="I7" i="1"/>
  <c r="J7" i="1" s="1"/>
  <c r="J6" i="1"/>
  <c r="I5" i="1"/>
  <c r="J5" i="1" s="1"/>
  <c r="I4" i="1"/>
  <c r="I8" i="1" s="1"/>
  <c r="J18" i="1" l="1"/>
  <c r="I249" i="1"/>
  <c r="I28" i="1"/>
  <c r="J28" i="1" s="1"/>
  <c r="I243" i="1"/>
  <c r="I12" i="1"/>
  <c r="J12" i="1" s="1"/>
  <c r="J8" i="1"/>
  <c r="J69" i="1"/>
  <c r="I72" i="1"/>
  <c r="I128" i="1"/>
  <c r="J128" i="1" s="1"/>
  <c r="J127" i="1"/>
  <c r="J140" i="1"/>
  <c r="J234" i="1"/>
  <c r="I200" i="1"/>
  <c r="J200" i="1" s="1"/>
  <c r="J191" i="1"/>
  <c r="I41" i="1"/>
  <c r="J34" i="1"/>
  <c r="I138" i="1"/>
  <c r="J138" i="1" s="1"/>
  <c r="J133" i="1"/>
  <c r="J171" i="1"/>
  <c r="I10" i="4"/>
  <c r="I11" i="4" s="1"/>
  <c r="I12" i="4" s="1"/>
  <c r="I13" i="4" s="1"/>
  <c r="I14" i="4" s="1"/>
  <c r="I15" i="4" s="1"/>
  <c r="I16" i="4" s="1"/>
  <c r="I17" i="4" s="1"/>
  <c r="M45" i="1"/>
  <c r="I64" i="1"/>
  <c r="J64" i="1" s="1"/>
  <c r="J63" i="1"/>
  <c r="J46" i="1"/>
  <c r="I51" i="1"/>
  <c r="J87" i="1"/>
  <c r="I115" i="1"/>
  <c r="J115" i="1" s="1"/>
  <c r="J114" i="1"/>
  <c r="I214" i="1"/>
  <c r="J214" i="1" s="1"/>
  <c r="I99" i="1"/>
  <c r="I107" i="1"/>
  <c r="H125" i="1"/>
  <c r="J125" i="1" s="1"/>
  <c r="I142" i="1"/>
  <c r="J142" i="1" s="1"/>
  <c r="J14" i="1"/>
  <c r="J70" i="1"/>
  <c r="J74" i="1"/>
  <c r="I121" i="1"/>
  <c r="J121" i="1" s="1"/>
  <c r="I177" i="1"/>
  <c r="J177" i="1" s="1"/>
  <c r="J190" i="1"/>
  <c r="J202" i="1"/>
  <c r="J208" i="1"/>
  <c r="J130" i="1"/>
  <c r="J135" i="1"/>
  <c r="J139" i="1"/>
  <c r="J143" i="1"/>
  <c r="I168" i="1"/>
  <c r="J168" i="1" s="1"/>
  <c r="J198" i="1"/>
  <c r="I237" i="1"/>
  <c r="J237" i="1" s="1"/>
  <c r="I122" i="1"/>
  <c r="J122" i="1" s="1"/>
  <c r="J126" i="1"/>
  <c r="I109" i="1"/>
  <c r="J109" i="1" s="1"/>
  <c r="J192" i="1"/>
  <c r="J216" i="1"/>
  <c r="J224" i="1"/>
  <c r="J4" i="1"/>
  <c r="J20" i="1"/>
  <c r="J100" i="1"/>
  <c r="J30" i="1"/>
  <c r="J45" i="1"/>
  <c r="J67" i="1"/>
  <c r="I94" i="1"/>
  <c r="J94" i="1" s="1"/>
  <c r="J212" i="1"/>
  <c r="J22" i="1"/>
  <c r="J41" i="1" l="1"/>
  <c r="I255" i="1"/>
  <c r="J72" i="1"/>
  <c r="I235" i="1"/>
  <c r="J243" i="1"/>
  <c r="I110" i="1"/>
  <c r="J110" i="1" s="1"/>
  <c r="J107" i="1"/>
  <c r="I105" i="1"/>
  <c r="J105" i="1" s="1"/>
  <c r="J99" i="1"/>
  <c r="J51" i="1"/>
  <c r="I65" i="1"/>
  <c r="I187" i="1"/>
  <c r="J187" i="1" s="1"/>
  <c r="I95" i="1"/>
  <c r="J95" i="1" s="1"/>
  <c r="H150" i="1"/>
  <c r="I149" i="1"/>
  <c r="J249" i="1"/>
  <c r="H250" i="1"/>
  <c r="I256" i="1" l="1"/>
  <c r="J256" i="1" s="1"/>
  <c r="J235" i="1"/>
  <c r="J255" i="1"/>
  <c r="J149" i="1"/>
  <c r="I150" i="1"/>
  <c r="J150" i="1" s="1"/>
  <c r="I244" i="1"/>
  <c r="J65" i="1"/>
  <c r="I250" i="1"/>
  <c r="I257" i="1" l="1"/>
  <c r="J250" i="1"/>
  <c r="I251" i="1"/>
  <c r="J244" i="1"/>
  <c r="I245" i="1"/>
</calcChain>
</file>

<file path=xl/sharedStrings.xml><?xml version="1.0" encoding="utf-8"?>
<sst xmlns="http://schemas.openxmlformats.org/spreadsheetml/2006/main" count="1123" uniqueCount="399">
  <si>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</si>
  <si>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</si>
  <si>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</si>
  <si>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</si>
  <si>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</si>
  <si>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</si>
  <si>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</si>
  <si>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</si>
  <si>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</si>
  <si>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</si>
  <si>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행사준비위원회
상상효과</t>
  </si>
  <si>
    <t>학생</t>
  </si>
  <si>
    <t>전반기 이월금</t>
  </si>
  <si>
    <t>AA</t>
  </si>
  <si>
    <t>운영비 지원금</t>
  </si>
  <si>
    <t>AB</t>
  </si>
  <si>
    <t>격려금</t>
  </si>
  <si>
    <t>AC</t>
  </si>
  <si>
    <t>예금결산이자</t>
  </si>
  <si>
    <t>AD</t>
  </si>
  <si>
    <t>-</t>
  </si>
  <si>
    <t>계</t>
  </si>
  <si>
    <t>본회계</t>
  </si>
  <si>
    <t>여름 LT 지원금</t>
  </si>
  <si>
    <t>BA</t>
  </si>
  <si>
    <t>단실컴퓨터교체비용</t>
  </si>
  <si>
    <t>_x0008_BB</t>
  </si>
  <si>
    <t>총계</t>
  </si>
  <si>
    <t>2022 KAIST 
태울석림제 기획단</t>
  </si>
  <si>
    <t>2021년도 학생문화제 이월금</t>
  </si>
  <si>
    <t>참고</t>
  </si>
  <si>
    <t>중앙회계 축제 지원금</t>
  </si>
  <si>
    <t>기존에 기획되던 무대를 사용하는 2021 석림태울제가 갑작스럽게 취소됨에 따라서 '2021 제 7차 중앙운영위원회'에서 결정된 예산안 중 무대 관련 본예산 부분을 삭제하고 학생회비는 그대로 가면서 일부 변경된 본예산 항복을 아래 추가로 첨부했습니다. 이 과정에서 원래 받기로 한 학생회비를 그대로 받으면서 항목은 유지하되 남은 금액은 가을학기에 진행될 2021 학생문화제에 사용할 것을 허가받았습니다. 그 점 참고해서 봐주시기 바랍니다.</t>
  </si>
  <si>
    <t>결제 실수 반환금</t>
  </si>
  <si>
    <t>축제 지원금</t>
  </si>
  <si>
    <t>문화자치기금 지원금</t>
  </si>
  <si>
    <t>BB</t>
  </si>
  <si>
    <t>자치</t>
  </si>
  <si>
    <t>전야제 수익금</t>
  </si>
  <si>
    <t>CA</t>
  </si>
  <si>
    <t>동아리부스 대여비</t>
  </si>
  <si>
    <t>CB</t>
  </si>
  <si>
    <t>교내업체 후원금</t>
  </si>
  <si>
    <t>CC</t>
  </si>
  <si>
    <t>신학관 보증금</t>
  </si>
  <si>
    <t>CD</t>
  </si>
  <si>
    <t>대학원생 총학생회 지원금</t>
  </si>
  <si>
    <t>CE</t>
  </si>
  <si>
    <t>2022 카포전 기획단</t>
  </si>
  <si>
    <t>이월금</t>
  </si>
  <si>
    <t>학생회비</t>
  </si>
  <si>
    <t>태울석림제, 총학 대출</t>
  </si>
  <si>
    <t>교내 업체 자치</t>
  </si>
  <si>
    <t>넷마블 자치</t>
  </si>
  <si>
    <t>하이트 자치</t>
  </si>
  <si>
    <t>지출</t>
  </si>
  <si>
    <t>담당(담당부서 or 담당인)</t>
  </si>
  <si>
    <t>소항목</t>
  </si>
  <si>
    <t>세부항목</t>
  </si>
  <si>
    <t>사무국
(국장 이동재)</t>
  </si>
  <si>
    <t>사무 물품</t>
  </si>
  <si>
    <t>A4</t>
  </si>
  <si>
    <t>A1</t>
  </si>
  <si>
    <t>인쇄비</t>
  </si>
  <si>
    <t>토너</t>
  </si>
  <si>
    <t>B1</t>
  </si>
  <si>
    <t>예비비</t>
  </si>
  <si>
    <t>C1</t>
  </si>
  <si>
    <t>합계</t>
  </si>
  <si>
    <t>복지국
(국장 이경진)</t>
  </si>
  <si>
    <t>여름 LT 보조금</t>
  </si>
  <si>
    <t>교통비</t>
  </si>
  <si>
    <t>D1</t>
  </si>
  <si>
    <t>_x0008_코로나 상황이 안정화되지 않으면 취소할 계획입니다.</t>
  </si>
  <si>
    <t>축제체험비</t>
  </si>
  <si>
    <t>D2</t>
  </si>
  <si>
    <t>숙소비</t>
  </si>
  <si>
    <t>D3</t>
  </si>
  <si>
    <t>식대비</t>
  </si>
  <si>
    <t>D4</t>
  </si>
  <si>
    <t>소통국
(국장 임재민)</t>
  </si>
  <si>
    <t>해오름식</t>
  </si>
  <si>
    <t>홍보비</t>
  </si>
  <si>
    <t>E1</t>
  </si>
  <si>
    <t>올해는 해오름식을 진행하지 않았습니다.</t>
  </si>
  <si>
    <t>음식비</t>
  </si>
  <si>
    <t>E2</t>
  </si>
  <si>
    <t>위원장
(김윤서)</t>
  </si>
  <si>
    <t>F1</t>
  </si>
  <si>
    <t>상상효과 운영비 총계</t>
  </si>
  <si>
    <t>무대팀 (팀장 신승민, 임재민)</t>
  </si>
  <si>
    <t>부스 및 천막 관리</t>
  </si>
  <si>
    <t>부스 설치 비용</t>
  </si>
  <si>
    <t>물품 파손 및 분실 청구 비용</t>
  </si>
  <si>
    <t>A2</t>
  </si>
  <si>
    <t>부스 주변물품 구매</t>
  </si>
  <si>
    <t>무대 진행</t>
  </si>
  <si>
    <t>가수초청비</t>
  </si>
  <si>
    <t>코로나로 인해 SUM을 진행하지 못했습니다.</t>
  </si>
  <si>
    <t>무대 구조물 설치 비용</t>
  </si>
  <si>
    <t>C2</t>
  </si>
  <si>
    <t>SUM 진행 비용</t>
  </si>
  <si>
    <t>C3</t>
  </si>
  <si>
    <t>SUM 우승 상금</t>
  </si>
  <si>
    <t>C4</t>
  </si>
  <si>
    <t>SUM 참여 이벤트</t>
  </si>
  <si>
    <t>C5</t>
  </si>
  <si>
    <t>MC 섭외 비용</t>
  </si>
  <si>
    <t>C6</t>
  </si>
  <si>
    <t>무대 프로그램 진행</t>
  </si>
  <si>
    <t>C7</t>
  </si>
  <si>
    <r>
      <rPr>
        <sz val="10"/>
        <color theme="1"/>
        <rFont val="Malgun Gothic"/>
        <family val="2"/>
        <charset val="129"/>
      </rPr>
      <t>무대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프로그램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Malgun Gothic"/>
        <family val="2"/>
        <charset val="129"/>
      </rPr>
      <t>상품비</t>
    </r>
  </si>
  <si>
    <t>C8</t>
  </si>
  <si>
    <t>태울가요제 지원</t>
  </si>
  <si>
    <t>C9</t>
  </si>
  <si>
    <t>무대 조명료</t>
  </si>
  <si>
    <t>C10</t>
  </si>
  <si>
    <t>무대 음향료</t>
  </si>
  <si>
    <t>C11</t>
  </si>
  <si>
    <t>무대 촬영 및 송출료</t>
  </si>
  <si>
    <t>C12</t>
  </si>
  <si>
    <t>무대 인건비</t>
  </si>
  <si>
    <t>C13</t>
  </si>
  <si>
    <t>세션 (악기 및 기술 비용)</t>
  </si>
  <si>
    <t>C14</t>
  </si>
  <si>
    <t>무대준비</t>
  </si>
  <si>
    <t>인근 주민 양해문</t>
  </si>
  <si>
    <t>코로나로 인해서 진행하지 못했습니다.</t>
  </si>
  <si>
    <t>안전관리물품 구입</t>
  </si>
  <si>
    <t>SUM 간담회 지원</t>
  </si>
  <si>
    <t>무대방역비</t>
  </si>
  <si>
    <t>무대보험비</t>
  </si>
  <si>
    <t>D5</t>
  </si>
  <si>
    <t>MINISUM 진행비용</t>
  </si>
  <si>
    <t>D6</t>
  </si>
  <si>
    <t>전야제팀</t>
  </si>
  <si>
    <t>전야제 진행</t>
  </si>
  <si>
    <t>이벤트 및 행사 진행</t>
  </si>
  <si>
    <t>2022 태울석림제에서는 전야제를 진행하지 않았습니다.</t>
  </si>
  <si>
    <t>이벤트 상품</t>
  </si>
  <si>
    <t>신학관 디자인</t>
  </si>
  <si>
    <t>E3</t>
  </si>
  <si>
    <t>전야제 음식</t>
  </si>
  <si>
    <t>맥주 및 주류</t>
  </si>
  <si>
    <t>음식 및 안주</t>
  </si>
  <si>
    <t>F2</t>
  </si>
  <si>
    <t>신학솬 보증금</t>
  </si>
  <si>
    <t>G1</t>
  </si>
  <si>
    <t>사무팀 (팀장 이경진)</t>
  </si>
  <si>
    <t>사무용품</t>
  </si>
  <si>
    <t>H1</t>
  </si>
  <si>
    <t>I1</t>
  </si>
  <si>
    <t>디자인홍보팀 (팀장 박서경, 이수민)</t>
  </si>
  <si>
    <t>홍보물 인쇄</t>
  </si>
  <si>
    <t>포스터</t>
  </si>
  <si>
    <t>J1</t>
  </si>
  <si>
    <t>책자 및 리플렛</t>
  </si>
  <si>
    <t>J2</t>
  </si>
  <si>
    <t>현수막(동아리, 상상효과)</t>
  </si>
  <si>
    <t>J3</t>
  </si>
  <si>
    <t>축제 당일 기념품</t>
  </si>
  <si>
    <t>굿즈</t>
  </si>
  <si>
    <t>K1</t>
  </si>
  <si>
    <t>기념품</t>
  </si>
  <si>
    <t>K2</t>
  </si>
  <si>
    <t>축제 홍보</t>
  </si>
  <si>
    <t>홍보이벤트(상품포함)</t>
  </si>
  <si>
    <t>L1</t>
  </si>
  <si>
    <t>판넬제작</t>
  </si>
  <si>
    <t>L2</t>
  </si>
  <si>
    <t>캠퍼스디자인팀 (팀장 정연종)</t>
  </si>
  <si>
    <t>캠퍼스 디자인</t>
  </si>
  <si>
    <t>M1</t>
  </si>
  <si>
    <t>프로그램팀 (팀장 구교민, 김시은, 이동재)</t>
  </si>
  <si>
    <t>축제 컨텐츠 공모전</t>
  </si>
  <si>
    <t>컨텐츠 공모전</t>
  </si>
  <si>
    <t>N1</t>
  </si>
  <si>
    <t>프로그램부스</t>
  </si>
  <si>
    <t>프로그램부스 1</t>
  </si>
  <si>
    <t>O1</t>
  </si>
  <si>
    <t>프로그램부스 2</t>
  </si>
  <si>
    <t>O2</t>
  </si>
  <si>
    <t>프로그램부스 3</t>
  </si>
  <si>
    <t>O3</t>
  </si>
  <si>
    <t>대형부스</t>
  </si>
  <si>
    <t>O4</t>
  </si>
  <si>
    <t>부스 상품</t>
  </si>
  <si>
    <t>간식 나눔 이벤트</t>
  </si>
  <si>
    <t>P1</t>
  </si>
  <si>
    <t>축제 변경 후 변화된 본예산 항목입니다.</t>
  </si>
  <si>
    <t>대면 부스 운영</t>
  </si>
  <si>
    <t>P2</t>
  </si>
  <si>
    <t>프로그램상품</t>
  </si>
  <si>
    <t>P3</t>
  </si>
  <si>
    <t>기획단 운영비</t>
  </si>
  <si>
    <t>기획단 발대식</t>
  </si>
  <si>
    <t>Q1</t>
  </si>
  <si>
    <t>단체 티셔츠</t>
  </si>
  <si>
    <t>단체티셔츠</t>
  </si>
  <si>
    <t>R1</t>
  </si>
  <si>
    <t>당일 식비</t>
  </si>
  <si>
    <t>당일식비</t>
  </si>
  <si>
    <t>S1</t>
  </si>
  <si>
    <t>T1</t>
  </si>
  <si>
    <t>전체회식비</t>
  </si>
  <si>
    <t>U1</t>
  </si>
  <si>
    <t>석림태울제 총계</t>
  </si>
  <si>
    <t>전체 대항목 총계</t>
  </si>
  <si>
    <t>카이스트 포스텍 학생 대제전 기획단 (카포전 단장 최성재)</t>
  </si>
  <si>
    <t>카포전 서포터즈 팀(팀장 김시은, 이경진)</t>
  </si>
  <si>
    <t>서포터즈 인솔</t>
  </si>
  <si>
    <t>서포터즈 버스비</t>
  </si>
  <si>
    <t>0원으로 표기된 부분은 하반기에 집행될 예정입니다</t>
  </si>
  <si>
    <t>서포터즈 숙소비</t>
  </si>
  <si>
    <t>서포터즈 아침식사</t>
  </si>
  <si>
    <t>A3</t>
  </si>
  <si>
    <t>서포터즈 이벤트 비용</t>
  </si>
  <si>
    <t>서포터즈 물품</t>
  </si>
  <si>
    <t>A5</t>
  </si>
  <si>
    <t>서포터즈 티셔츠비</t>
  </si>
  <si>
    <t>A6</t>
  </si>
  <si>
    <t>교류행사</t>
  </si>
  <si>
    <t>교류행사 부스 운영</t>
  </si>
  <si>
    <t>교류행사 상품비</t>
  </si>
  <si>
    <t>B2</t>
  </si>
  <si>
    <t>전야제 지원비</t>
  </si>
  <si>
    <t>전야제 무대비</t>
  </si>
  <si>
    <t>전야제 부스 음식비</t>
  </si>
  <si>
    <t>전야제 기획비</t>
  </si>
  <si>
    <t>카포전 운동경기팀(팀장 신승민, 구교민)</t>
  </si>
  <si>
    <t>야구</t>
  </si>
  <si>
    <t>운동용품 및 훈련 지원비</t>
  </si>
  <si>
    <t>코치비</t>
  </si>
  <si>
    <t>축구</t>
  </si>
  <si>
    <t>농구</t>
  </si>
  <si>
    <t>신설경기</t>
  </si>
  <si>
    <t>훈련 및 식사 지원비</t>
  </si>
  <si>
    <t>E-Sports</t>
  </si>
  <si>
    <t>식비 및 교통비</t>
  </si>
  <si>
    <t>피시방 대금</t>
  </si>
  <si>
    <t>H2</t>
  </si>
  <si>
    <t>선수단 지원비*</t>
  </si>
  <si>
    <t>H3</t>
  </si>
  <si>
    <t>교내 해설 격려금*</t>
  </si>
  <si>
    <t>H4</t>
  </si>
  <si>
    <t>카포전 과학경기팀(팀장 임재민)</t>
  </si>
  <si>
    <t>AI 경기</t>
  </si>
  <si>
    <t>AI 예선 상금</t>
  </si>
  <si>
    <t>AI 경기 지원금</t>
  </si>
  <si>
    <t>AI 게임 제작비</t>
  </si>
  <si>
    <t>해킹 경기</t>
  </si>
  <si>
    <t>해킹 게임 제작비</t>
  </si>
  <si>
    <t>해킹 지원금</t>
  </si>
  <si>
    <t>과학퀴즈 경기</t>
  </si>
  <si>
    <t>과학퀴즈 경기 진행비</t>
  </si>
  <si>
    <t>과학퀴즈 지원금</t>
  </si>
  <si>
    <t>카포전 디자인홍보팀(팀장 박서경, 정연종)</t>
  </si>
  <si>
    <t>전체 학우 기념품</t>
  </si>
  <si>
    <t>서포터즈 기념품 구입</t>
  </si>
  <si>
    <t>응원도구 제작*</t>
  </si>
  <si>
    <t>기념품 제작 및 상품비*</t>
  </si>
  <si>
    <t>홍보 비용</t>
  </si>
  <si>
    <t>홍보이벤트(상품 포함)</t>
  </si>
  <si>
    <t>홈페이지 구축비</t>
  </si>
  <si>
    <t>책자</t>
  </si>
  <si>
    <t>책자인쇄 비용</t>
  </si>
  <si>
    <t>포스터, 현수막, 브로슈어</t>
  </si>
  <si>
    <t>카포전 사무팀(팀장 김호준)</t>
  </si>
  <si>
    <t>사무용품 및 소모품 구매</t>
  </si>
  <si>
    <t>기획단 운영비(단장 최성재, 부단장 김정민)</t>
  </si>
  <si>
    <t>합동회의 숙소비</t>
  </si>
  <si>
    <t>U2</t>
  </si>
  <si>
    <t>카포전 합동회의비</t>
  </si>
  <si>
    <t>U3</t>
  </si>
  <si>
    <t>발대식</t>
  </si>
  <si>
    <t>U4</t>
  </si>
  <si>
    <t>선발대 숙소비</t>
  </si>
  <si>
    <t>U5</t>
  </si>
  <si>
    <t>기획단 회식비</t>
  </si>
  <si>
    <t>U6</t>
  </si>
  <si>
    <t>우승상금(패배시 미지급)(단장 최성재, 부단장 김정민)</t>
  </si>
  <si>
    <t>선수단 격려금</t>
  </si>
  <si>
    <t>V1</t>
  </si>
  <si>
    <t>V2</t>
  </si>
  <si>
    <t>V3</t>
  </si>
  <si>
    <t>E-sport</t>
  </si>
  <si>
    <t>V4</t>
  </si>
  <si>
    <t>해킹</t>
  </si>
  <si>
    <t>V5</t>
  </si>
  <si>
    <t>과학퀴즈</t>
  </si>
  <si>
    <t>V6</t>
  </si>
  <si>
    <t>A.I</t>
  </si>
  <si>
    <t>V7</t>
  </si>
  <si>
    <t>카포전 총계</t>
  </si>
  <si>
    <t xml:space="preserve"> 카포전 본예산 총계</t>
  </si>
  <si>
    <t>카포전 학생회비 총계</t>
  </si>
  <si>
    <t>카포전 자치 총계</t>
  </si>
  <si>
    <t>2022 상반기 행사준비위원회 상상효과 운영비</t>
  </si>
  <si>
    <t>수익</t>
  </si>
  <si>
    <t>최종잔액</t>
  </si>
  <si>
    <t>2022 상반기 행사준비위원회 상상효과 석림태울제</t>
  </si>
  <si>
    <t>2022 상반기 행사준비위원회 상상효과 카이스트 포스텍 학생대제전</t>
  </si>
  <si>
    <t>최종 잔액</t>
  </si>
  <si>
    <t>[행사준비위원회 상상효과] 22년도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</si>
  <si>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</si>
  <si>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</si>
  <si>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</si>
  <si>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</si>
  <si>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</si>
  <si>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</si>
  <si>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</si>
  <si>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</si>
  <si>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</si>
  <si>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</si>
  <si>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</si>
  <si>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</si>
  <si>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</si>
  <si>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</si>
  <si>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</si>
  <si>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</si>
  <si>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</si>
  <si>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이경진</t>
  </si>
  <si>
    <t>계좌이체</t>
  </si>
  <si>
    <t>작년 축제 이월금 중 전야제 수익금(자치)과 2021 학생문화제 이월금(학생)을 합쳐 한꺼번에 100만원을 이체하여, 100만원 계좌이체(1회)를 455,000(전야제 수익금)과 555,000(학생회계 이월금)으로 2회에 나누어 작성하였습니다.</t>
  </si>
  <si>
    <r>
      <rPr>
        <sz val="10"/>
        <color theme="1"/>
        <rFont val="Arial"/>
        <family val="2"/>
      </rPr>
      <t xml:space="preserve">2021년도 학생문화제 </t>
    </r>
    <r>
      <rPr>
        <sz val="10"/>
        <color theme="1"/>
        <rFont val="Malgun Gothic"/>
        <family val="2"/>
        <charset val="129"/>
      </rPr>
      <t>이월금</t>
    </r>
  </si>
  <si>
    <r>
      <rPr>
        <sz val="10"/>
        <color theme="1"/>
        <rFont val="Arial"/>
        <family val="2"/>
      </rPr>
      <t xml:space="preserve">2021년도 학생문화제 </t>
    </r>
    <r>
      <rPr>
        <sz val="10"/>
        <color theme="1"/>
        <rFont val="Malgun Gothic"/>
        <family val="2"/>
        <charset val="129"/>
      </rPr>
      <t>이월금</t>
    </r>
  </si>
  <si>
    <r>
      <rPr>
        <sz val="10"/>
        <color theme="1"/>
        <rFont val="Arial"/>
        <family val="2"/>
      </rPr>
      <t xml:space="preserve">2021년도 학생문화제 </t>
    </r>
    <r>
      <rPr>
        <sz val="10"/>
        <color theme="1"/>
        <rFont val="Malgun Gothic"/>
        <family val="2"/>
        <charset val="129"/>
      </rPr>
      <t>이월금</t>
    </r>
  </si>
  <si>
    <r>
      <rPr>
        <sz val="10"/>
        <color theme="1"/>
        <rFont val="Arial"/>
        <family val="2"/>
      </rPr>
      <t xml:space="preserve">2021년도 학생문화제 </t>
    </r>
    <r>
      <rPr>
        <sz val="10"/>
        <color theme="1"/>
        <rFont val="Malgun Gothic"/>
        <family val="2"/>
        <charset val="129"/>
      </rPr>
      <t>이월금</t>
    </r>
  </si>
  <si>
    <r>
      <rPr>
        <sz val="10"/>
        <color theme="1"/>
        <rFont val="Arial"/>
        <family val="2"/>
      </rPr>
      <t xml:space="preserve">2021년도 학생문화제 </t>
    </r>
    <r>
      <rPr>
        <sz val="10"/>
        <color theme="1"/>
        <rFont val="Malgun Gothic"/>
        <family val="2"/>
        <charset val="129"/>
      </rPr>
      <t>이월금</t>
    </r>
  </si>
  <si>
    <t>작년 축제 이월금에서 예산안 작성 이후 발생한 이자 또한 함께 이체하여 1,013,068원 계좌 이체 1회를 2회에 나누어 작성하였습니다. 
이전 계좌의 예금결산이자 내역 파일은 별도로 첨부하였습니다.</t>
  </si>
  <si>
    <t>김다원</t>
  </si>
  <si>
    <t>2021년도 학생문화제 이월금(예금결산이자)</t>
  </si>
  <si>
    <t>공금카드</t>
  </si>
  <si>
    <t>무대팀 포스터</t>
  </si>
  <si>
    <t>무대 기념품 -투명부채</t>
  </si>
  <si>
    <t>무대 기념품 -디자인수건</t>
  </si>
  <si>
    <t>기획단 단체티셔츠</t>
  </si>
  <si>
    <t>대면 프로그램 상품 -호텔상품권</t>
  </si>
  <si>
    <t>대면 프로그램 상품 -굴렁쇠/ 강아지장난감/ 통닭모자/ 모자/ 신쫄이/ 버거젤리/ 쿠션/ 곰인형/ 별사탕 등</t>
  </si>
  <si>
    <t>사무용품 -포스터 청테이프</t>
  </si>
  <si>
    <t>5/16 기획단 당일 식비</t>
  </si>
  <si>
    <t>사무용품 -기획단 명찰 및 부스 당일 준비물</t>
  </si>
  <si>
    <t>사무용품 -기획단 명찰 추가 결제</t>
  </si>
  <si>
    <t>5/17 기획단 당일 식비</t>
  </si>
  <si>
    <t>사무용품 - 청테이프</t>
  </si>
  <si>
    <t>5/18 기획단 당일 식비</t>
  </si>
  <si>
    <t>비대면 프로그램 상품 -코닥 일회용, 닌텐도 스위치, 애플워치</t>
  </si>
  <si>
    <t>비대면 프로그램 상품 -코닥 일회용, 망고, 여행가방, 미니빔프로젝터, 무선청소기, 샤인머스켓, 한라봉, 코닥포토프린터, 일리커피머신</t>
  </si>
  <si>
    <t>홍보이벤트 상품 -아이폰 12 mini</t>
  </si>
  <si>
    <t>공유이벤트 상품 -호텔 애프터눈티</t>
  </si>
  <si>
    <t>공유이벤트 상품 -호텔 디너</t>
  </si>
  <si>
    <t>비대면 프로그램 상품 -베스킨라빈스</t>
  </si>
  <si>
    <t>대면 프로그램 상품 -아쿠아리움 입장권</t>
  </si>
  <si>
    <t>대면 프로그램 상품 -영화관람권</t>
  </si>
  <si>
    <t>홍보이벤트 상품 -신세계상품권</t>
  </si>
  <si>
    <t>무대 프로그램 -포토카드</t>
  </si>
  <si>
    <t>무대 프로그램 -액자</t>
  </si>
  <si>
    <t>대면 프로그램 상품 -놀이공원 입장권</t>
  </si>
  <si>
    <t>김호준</t>
  </si>
  <si>
    <t>X</t>
  </si>
  <si>
    <t>2021년도 사이버 이공계 학생교류전 이월금</t>
  </si>
  <si>
    <t xml:space="preserve">작년 축제 이월금에서 예산안 작성 이후 발생한 이자 또한 함께 이체하여 954,191원 계좌 이체 1회를 2회에 나누어 작성하였습니다. </t>
  </si>
  <si>
    <t>2021년도 사이버 이공계 학생교류전 이월금(예금결산이자)</t>
  </si>
  <si>
    <t>운동경기팀 농구용품 및 훈련 지원비</t>
  </si>
  <si>
    <t>(국민은행 - 윤성수) 490101 04 266875</t>
  </si>
  <si>
    <t>O</t>
  </si>
  <si>
    <t>운동경기팀 농구용품 코치비</t>
  </si>
  <si>
    <t>운동경기팀 야구용품 및 훈련 지원비(야구배트)</t>
  </si>
  <si>
    <t>운동경기팀 야구용품 및 훈련 지원비(시험구, 야구공, 레진백)</t>
  </si>
  <si>
    <t>운동경기팀 야구용품 및 훈련 지원비(상의하의모자언더티벨트양말)</t>
  </si>
  <si>
    <t>운동경기팀 야구 동아리의 요청으로 코치비를 야구 운동용품 및 훈련 지원비에 사용했습니다.</t>
  </si>
  <si>
    <t>운동경기팀 야구용품 및 훈련 지원비(상의)</t>
  </si>
  <si>
    <t>운동경기팀 축구용품 및 훈련 지원비(축구 전술판, 축구공, 칼라콘)</t>
  </si>
  <si>
    <t>운동경기팀 축구 코치비</t>
  </si>
  <si>
    <t>(국민은행 - 와스포츠) 409101-01-231748</t>
  </si>
  <si>
    <t>운동경기팀 축구용품 및 훈련 지원비</t>
  </si>
  <si>
    <t>디자인홍보팀 카포전 굿즈(포스터 인쇄) 비용</t>
  </si>
  <si>
    <t>과학경기팀 해킹경기 문제 출제비</t>
  </si>
  <si>
    <t>운동경기팀 축구용품 및 훈련 지원비(음료수, 아이스박스)</t>
  </si>
  <si>
    <t>디자인홍보팀 카포전 굿즈(타투스티커) 비용</t>
  </si>
  <si>
    <t>(국민은행 - 마르멜로) 093401-04-210220</t>
  </si>
  <si>
    <t>운동경기팀 카포전 굿즈(볼펜) 비용</t>
  </si>
  <si>
    <t>(기업은행 - 디앤지컴퍼니) 969-034637-04-018</t>
  </si>
  <si>
    <t>이동재</t>
  </si>
  <si>
    <t>작년 이월금에서 예산안 작성 이후 발생한 이자 또한 함께 이체하여 923,369원 계좌 이체 1회를 2회에 나누어 작성하였습니다. 
이전 계좌의 예금결산이자 내역 파일은 별도로 첨부하였습니다.</t>
  </si>
  <si>
    <t>예금 결산 이자</t>
  </si>
  <si>
    <t>격려금 (문시은)</t>
  </si>
  <si>
    <t>우체국 문시은 50412602120500</t>
  </si>
  <si>
    <t>격려금 (김윤서)</t>
  </si>
  <si>
    <t>우리은행 김윤서 1002460192354</t>
  </si>
  <si>
    <t>격려금 (정연종)</t>
  </si>
  <si>
    <t xml:space="preserve">하나은행 정연종 41591076805807 </t>
  </si>
  <si>
    <t>격려금 (임재민)</t>
  </si>
  <si>
    <t xml:space="preserve">국민은행 임재민 12180204242811 </t>
  </si>
  <si>
    <t>격려금 (이경진)</t>
  </si>
  <si>
    <t xml:space="preserve">카카오뱅크 이경진 3333217749431 </t>
  </si>
  <si>
    <t>토너 구매</t>
  </si>
  <si>
    <t>_x0008_A4 구매</t>
  </si>
  <si>
    <t>선반 구매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</si>
</sst>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8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b/>
      <sz val="10"/>
      <color theme="1"/>
      <name val="Malgun Gothic"/>
      <family val="2"/>
      <charset val="129"/>
    </font>
    <font>
      <sz val="10"/>
      <color rgb="FF000000"/>
      <name val="Arial"/>
      <family val="2"/>
    </font>
    <font>
      <sz val="10"/>
      <color theme="1"/>
      <name val="Malgun Gothic"/>
      <family val="2"/>
      <charset val="129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00"/>
      <name val="Malgun Gothic"/>
      <family val="2"/>
      <charset val="129"/>
    </font>
    <font>
      <b/>
      <sz val="10"/>
      <color rgb="FF00000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&quot;Malgun Gothic&quot;"/>
    </font>
    <font>
      <sz val="8"/>
      <name val="Calibri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A5A5A5"/>
        <bgColor rgb="FFA5A5A5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center" vertical="center" wrapText="1"/>
    </xf>
    <xf numFmtId="177" fontId="1" fillId="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1" fillId="3" borderId="12" xfId="0" applyNumberFormat="1" applyFont="1" applyFill="1" applyBorder="1" applyAlignment="1">
      <alignment horizontal="center" vertical="center" wrapText="1"/>
    </xf>
    <xf numFmtId="176" fontId="1" fillId="4" borderId="22" xfId="0" applyNumberFormat="1" applyFont="1" applyFill="1" applyBorder="1" applyAlignment="1">
      <alignment horizontal="center" vertical="center" wrapText="1"/>
    </xf>
    <xf numFmtId="177" fontId="1" fillId="4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1" fillId="5" borderId="26" xfId="0" applyNumberFormat="1" applyFont="1" applyFill="1" applyBorder="1" applyAlignment="1">
      <alignment horizontal="center" vertical="center" wrapText="1"/>
    </xf>
    <xf numFmtId="177" fontId="1" fillId="4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76" fontId="7" fillId="6" borderId="12" xfId="0" applyNumberFormat="1" applyFont="1" applyFill="1" applyBorder="1" applyAlignment="1">
      <alignment horizontal="center" vertical="center" wrapText="1"/>
    </xf>
    <xf numFmtId="9" fontId="7" fillId="6" borderId="12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 wrapText="1"/>
    </xf>
    <xf numFmtId="177" fontId="7" fillId="6" borderId="13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76" fontId="7" fillId="7" borderId="22" xfId="0" applyNumberFormat="1" applyFont="1" applyFill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177" fontId="8" fillId="2" borderId="12" xfId="0" applyNumberFormat="1" applyFont="1" applyFill="1" applyBorder="1" applyAlignment="1">
      <alignment horizontal="center" vertical="center"/>
    </xf>
    <xf numFmtId="176" fontId="7" fillId="6" borderId="12" xfId="0" applyNumberFormat="1" applyFont="1" applyFill="1" applyBorder="1" applyAlignment="1">
      <alignment horizontal="center" vertical="center"/>
    </xf>
    <xf numFmtId="177" fontId="7" fillId="6" borderId="12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176" fontId="8" fillId="8" borderId="12" xfId="0" applyNumberFormat="1" applyFont="1" applyFill="1" applyBorder="1" applyAlignment="1">
      <alignment horizontal="center" vertical="center"/>
    </xf>
    <xf numFmtId="177" fontId="8" fillId="9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 wrapText="1"/>
    </xf>
    <xf numFmtId="177" fontId="8" fillId="8" borderId="12" xfId="0" applyNumberFormat="1" applyFont="1" applyFill="1" applyBorder="1" applyAlignment="1">
      <alignment horizontal="center" vertical="center"/>
    </xf>
    <xf numFmtId="176" fontId="8" fillId="5" borderId="12" xfId="0" applyNumberFormat="1" applyFont="1" applyFill="1" applyBorder="1" applyAlignment="1">
      <alignment horizontal="center" vertical="center"/>
    </xf>
    <xf numFmtId="176" fontId="8" fillId="5" borderId="12" xfId="0" applyNumberFormat="1" applyFont="1" applyFill="1" applyBorder="1" applyAlignment="1">
      <alignment horizontal="center" vertical="center"/>
    </xf>
    <xf numFmtId="177" fontId="8" fillId="5" borderId="1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76" fontId="1" fillId="0" borderId="37" xfId="0" applyNumberFormat="1" applyFont="1" applyBorder="1" applyAlignment="1">
      <alignment horizontal="center" vertical="center" wrapText="1"/>
    </xf>
    <xf numFmtId="177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76" fontId="2" fillId="3" borderId="12" xfId="0" applyNumberFormat="1" applyFont="1" applyFill="1" applyBorder="1" applyAlignment="1">
      <alignment horizontal="center" vertical="center" wrapText="1"/>
    </xf>
    <xf numFmtId="177" fontId="2" fillId="3" borderId="12" xfId="0" applyNumberFormat="1" applyFont="1" applyFill="1" applyBorder="1" applyAlignment="1">
      <alignment horizontal="center" vertical="center" wrapText="1"/>
    </xf>
    <xf numFmtId="176" fontId="2" fillId="4" borderId="12" xfId="0" applyNumberFormat="1" applyFont="1" applyFill="1" applyBorder="1" applyAlignment="1">
      <alignment horizontal="center" vertical="center" wrapText="1"/>
    </xf>
    <xf numFmtId="177" fontId="2" fillId="4" borderId="1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5" borderId="10" xfId="0" applyNumberFormat="1" applyFont="1" applyFill="1" applyBorder="1" applyAlignment="1">
      <alignment horizontal="center" vertical="center" wrapText="1"/>
    </xf>
    <xf numFmtId="176" fontId="2" fillId="5" borderId="12" xfId="0" applyNumberFormat="1" applyFont="1" applyFill="1" applyBorder="1" applyAlignment="1">
      <alignment horizontal="center" vertical="center" wrapText="1"/>
    </xf>
    <xf numFmtId="177" fontId="2" fillId="5" borderId="12" xfId="0" applyNumberFormat="1" applyFont="1" applyFill="1" applyBorder="1" applyAlignment="1">
      <alignment horizontal="center" vertical="center" wrapText="1"/>
    </xf>
    <xf numFmtId="178" fontId="11" fillId="10" borderId="22" xfId="0" applyNumberFormat="1" applyFont="1" applyFill="1" applyBorder="1" applyAlignment="1">
      <alignment horizontal="center" vertical="center" wrapText="1"/>
    </xf>
    <xf numFmtId="10" fontId="11" fillId="1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176" fontId="7" fillId="11" borderId="12" xfId="0" applyNumberFormat="1" applyFont="1" applyFill="1" applyBorder="1" applyAlignment="1">
      <alignment horizontal="center" vertical="center" wrapText="1"/>
    </xf>
    <xf numFmtId="177" fontId="7" fillId="11" borderId="12" xfId="0" applyNumberFormat="1" applyFont="1" applyFill="1" applyBorder="1" applyAlignment="1">
      <alignment horizontal="center" vertical="center" wrapText="1"/>
    </xf>
    <xf numFmtId="176" fontId="7" fillId="9" borderId="12" xfId="0" applyNumberFormat="1" applyFont="1" applyFill="1" applyBorder="1" applyAlignment="1">
      <alignment horizontal="center" vertical="center" wrapText="1"/>
    </xf>
    <xf numFmtId="177" fontId="7" fillId="9" borderId="12" xfId="0" applyNumberFormat="1" applyFont="1" applyFill="1" applyBorder="1" applyAlignment="1">
      <alignment horizontal="center" vertical="center" wrapText="1"/>
    </xf>
    <xf numFmtId="177" fontId="7" fillId="6" borderId="12" xfId="0" applyNumberFormat="1" applyFont="1" applyFill="1" applyBorder="1" applyAlignment="1">
      <alignment horizontal="center" vertical="center" wrapText="1"/>
    </xf>
    <xf numFmtId="177" fontId="7" fillId="3" borderId="12" xfId="0" applyNumberFormat="1" applyFont="1" applyFill="1" applyBorder="1" applyAlignment="1">
      <alignment horizontal="center" vertical="center" wrapText="1"/>
    </xf>
    <xf numFmtId="10" fontId="7" fillId="11" borderId="12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11" borderId="12" xfId="0" applyNumberFormat="1" applyFont="1" applyFill="1" applyBorder="1" applyAlignment="1">
      <alignment horizontal="center" vertical="center" wrapText="1"/>
    </xf>
    <xf numFmtId="176" fontId="7" fillId="12" borderId="12" xfId="0" applyNumberFormat="1" applyFont="1" applyFill="1" applyBorder="1" applyAlignment="1">
      <alignment horizontal="center" vertical="center" wrapText="1"/>
    </xf>
    <xf numFmtId="177" fontId="7" fillId="12" borderId="12" xfId="0" applyNumberFormat="1" applyFont="1" applyFill="1" applyBorder="1" applyAlignment="1">
      <alignment horizontal="center" vertical="center" wrapText="1"/>
    </xf>
    <xf numFmtId="176" fontId="2" fillId="13" borderId="42" xfId="0" applyNumberFormat="1" applyFont="1" applyFill="1" applyBorder="1" applyAlignment="1">
      <alignment horizontal="center" vertical="center" wrapText="1"/>
    </xf>
    <xf numFmtId="176" fontId="2" fillId="13" borderId="43" xfId="0" applyNumberFormat="1" applyFont="1" applyFill="1" applyBorder="1" applyAlignment="1">
      <alignment horizontal="center" vertical="center" wrapText="1"/>
    </xf>
    <xf numFmtId="177" fontId="2" fillId="13" borderId="43" xfId="0" applyNumberFormat="1" applyFont="1" applyFill="1" applyBorder="1" applyAlignment="1">
      <alignment horizontal="center" vertical="center" wrapText="1"/>
    </xf>
    <xf numFmtId="0" fontId="2" fillId="14" borderId="44" xfId="0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176" fontId="2" fillId="15" borderId="12" xfId="0" applyNumberFormat="1" applyFont="1" applyFill="1" applyBorder="1" applyAlignment="1">
      <alignment horizontal="center" vertical="center" wrapText="1"/>
    </xf>
    <xf numFmtId="177" fontId="1" fillId="15" borderId="12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176" fontId="8" fillId="13" borderId="10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8" fontId="7" fillId="6" borderId="12" xfId="0" applyNumberFormat="1" applyFont="1" applyFill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78" fontId="8" fillId="15" borderId="12" xfId="0" applyNumberFormat="1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176" fontId="8" fillId="3" borderId="0" xfId="0" applyNumberFormat="1" applyFont="1" applyFill="1" applyAlignment="1">
      <alignment horizontal="center" vertical="center" wrapText="1"/>
    </xf>
    <xf numFmtId="177" fontId="8" fillId="3" borderId="0" xfId="0" applyNumberFormat="1" applyFont="1" applyFill="1" applyAlignment="1">
      <alignment horizontal="center" vertical="center" wrapText="1"/>
    </xf>
    <xf numFmtId="178" fontId="7" fillId="3" borderId="0" xfId="0" applyNumberFormat="1" applyFont="1" applyFill="1" applyAlignment="1">
      <alignment horizontal="center" vertical="center" wrapText="1"/>
    </xf>
    <xf numFmtId="10" fontId="8" fillId="3" borderId="0" xfId="0" applyNumberFormat="1" applyFont="1" applyFill="1" applyAlignment="1">
      <alignment horizontal="center" vertical="center" wrapText="1"/>
    </xf>
    <xf numFmtId="178" fontId="8" fillId="3" borderId="0" xfId="0" applyNumberFormat="1" applyFont="1" applyFill="1" applyAlignment="1">
      <alignment horizontal="center" vertical="center" wrapText="1"/>
    </xf>
    <xf numFmtId="10" fontId="7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0" fontId="2" fillId="13" borderId="12" xfId="0" applyFont="1" applyFill="1" applyBorder="1" applyAlignment="1">
      <alignment horizontal="center" vertical="center" wrapText="1"/>
    </xf>
    <xf numFmtId="176" fontId="2" fillId="13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6" fontId="13" fillId="11" borderId="45" xfId="0" applyNumberFormat="1" applyFont="1" applyFill="1" applyBorder="1" applyAlignment="1">
      <alignment horizontal="center" vertical="center" wrapText="1"/>
    </xf>
    <xf numFmtId="176" fontId="1" fillId="11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76" fontId="1" fillId="11" borderId="43" xfId="0" applyNumberFormat="1" applyFont="1" applyFill="1" applyBorder="1" applyAlignment="1">
      <alignment horizontal="center" vertical="center" wrapText="1"/>
    </xf>
    <xf numFmtId="176" fontId="1" fillId="11" borderId="4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/>
    <xf numFmtId="0" fontId="7" fillId="0" borderId="47" xfId="0" applyFont="1" applyBorder="1" applyAlignment="1"/>
    <xf numFmtId="0" fontId="7" fillId="0" borderId="9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176" fontId="7" fillId="0" borderId="12" xfId="0" applyNumberFormat="1" applyFont="1" applyBorder="1" applyAlignment="1"/>
    <xf numFmtId="0" fontId="8" fillId="13" borderId="16" xfId="0" applyFont="1" applyFill="1" applyBorder="1" applyAlignment="1">
      <alignment horizontal="center" wrapText="1"/>
    </xf>
    <xf numFmtId="0" fontId="8" fillId="13" borderId="12" xfId="0" applyFont="1" applyFill="1" applyBorder="1" applyAlignment="1">
      <alignment horizontal="center" wrapText="1"/>
    </xf>
    <xf numFmtId="176" fontId="8" fillId="13" borderId="12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176" fontId="15" fillId="0" borderId="12" xfId="0" applyNumberFormat="1" applyFont="1" applyBorder="1" applyAlignment="1">
      <alignment horizontal="center" wrapText="1"/>
    </xf>
    <xf numFmtId="176" fontId="15" fillId="11" borderId="12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76" fontId="7" fillId="0" borderId="12" xfId="0" applyNumberFormat="1" applyFont="1" applyBorder="1" applyAlignment="1">
      <alignment horizontal="center" wrapText="1"/>
    </xf>
    <xf numFmtId="176" fontId="7" fillId="11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76" fontId="7" fillId="3" borderId="12" xfId="0" applyNumberFormat="1" applyFont="1" applyFill="1" applyBorder="1" applyAlignment="1">
      <alignment horizontal="center" wrapText="1"/>
    </xf>
    <xf numFmtId="176" fontId="1" fillId="11" borderId="12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3" fillId="0" borderId="16" xfId="0" applyFont="1" applyBorder="1"/>
    <xf numFmtId="0" fontId="7" fillId="12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3" fillId="0" borderId="30" xfId="0" applyFont="1" applyBorder="1"/>
    <xf numFmtId="0" fontId="3" fillId="0" borderId="10" xfId="0" applyFont="1" applyBorder="1"/>
    <xf numFmtId="0" fontId="2" fillId="4" borderId="15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3" fillId="0" borderId="41" xfId="0" applyFont="1" applyBorder="1"/>
    <xf numFmtId="176" fontId="8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/>
    <xf numFmtId="0" fontId="11" fillId="0" borderId="15" xfId="0" applyFont="1" applyBorder="1" applyAlignment="1">
      <alignment horizontal="center" vertical="center" wrapText="1"/>
    </xf>
    <xf numFmtId="176" fontId="2" fillId="15" borderId="15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31" xfId="0" applyFont="1" applyBorder="1"/>
    <xf numFmtId="0" fontId="3" fillId="0" borderId="11" xfId="0" applyFont="1" applyBorder="1"/>
    <xf numFmtId="177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76" fontId="7" fillId="6" borderId="26" xfId="0" applyNumberFormat="1" applyFont="1" applyFill="1" applyBorder="1" applyAlignment="1">
      <alignment horizontal="center" vertical="center"/>
    </xf>
    <xf numFmtId="0" fontId="3" fillId="0" borderId="32" xfId="0" applyFont="1" applyBorder="1"/>
    <xf numFmtId="177" fontId="7" fillId="0" borderId="26" xfId="0" applyNumberFormat="1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4" xfId="0" applyFont="1" applyBorder="1"/>
    <xf numFmtId="0" fontId="2" fillId="2" borderId="1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8" xfId="0" applyFont="1" applyBorder="1"/>
    <xf numFmtId="0" fontId="1" fillId="0" borderId="9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17" xfId="0" applyFont="1" applyBorder="1"/>
    <xf numFmtId="0" fontId="7" fillId="6" borderId="26" xfId="0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33" xfId="0" applyFont="1" applyBorder="1"/>
    <xf numFmtId="0" fontId="6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wrapText="1"/>
    </xf>
    <xf numFmtId="0" fontId="3" fillId="0" borderId="47" xfId="0" applyFont="1" applyBorder="1"/>
    <xf numFmtId="0" fontId="7" fillId="0" borderId="26" xfId="0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2852;&#54252;&#51204;%20&#50696;&#44208;&#49328;&#5050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카포전 예결산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109"/>
  <sheetViews>
    <sheetView tabSelected="1" workbookViewId="0"/>
  </sheetViews>
  <sheetFormatPr baseColWidth="10" defaultColWidth="14.3984375" defaultRowHeight="15" customHeight="1"/>
  <cols>
    <col min="1" max="3" width="14.3984375" customWidth="1"/>
    <col min="4" max="4" width="18.19921875" customWidth="1"/>
    <col min="5" max="5" width="7.19921875" customWidth="1"/>
    <col min="6" max="6" width="34.796875" customWidth="1"/>
    <col min="7" max="7" width="8.796875" customWidth="1"/>
    <col min="8" max="10" width="14.3984375" customWidth="1"/>
    <col min="11" max="11" width="55" customWidth="1"/>
    <col min="12" max="12" width="14.3984375" customWidth="1"/>
    <col min="13" max="13" width="58.19921875" customWidth="1"/>
    <col min="14" max="29" width="14.3984375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224" t="s">
        <v>1</v>
      </c>
      <c r="E2" s="225"/>
      <c r="F2" s="225"/>
      <c r="G2" s="225"/>
      <c r="H2" s="225"/>
      <c r="I2" s="225"/>
      <c r="J2" s="225"/>
      <c r="K2" s="2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4" t="s">
        <v>2</v>
      </c>
      <c r="E3" s="5" t="s">
        <v>3</v>
      </c>
      <c r="F3" s="6" t="s">
        <v>4</v>
      </c>
      <c r="G3" s="6" t="s">
        <v>5</v>
      </c>
      <c r="H3" s="7" t="s">
        <v>6</v>
      </c>
      <c r="I3" s="7" t="s">
        <v>7</v>
      </c>
      <c r="J3" s="6" t="s">
        <v>8</v>
      </c>
      <c r="K3" s="8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1"/>
      <c r="D4" s="227" t="s">
        <v>10</v>
      </c>
      <c r="E4" s="230" t="s">
        <v>11</v>
      </c>
      <c r="F4" s="9" t="s">
        <v>12</v>
      </c>
      <c r="G4" s="9" t="s">
        <v>13</v>
      </c>
      <c r="H4" s="10">
        <v>923169</v>
      </c>
      <c r="I4" s="11">
        <f>SUMIF(운영비_통장거래내역!E:E,예결산안!G:G,운영비_통장거래내역!G:G)</f>
        <v>923169</v>
      </c>
      <c r="J4" s="12">
        <f t="shared" ref="J4:J6" si="0">I4/H4</f>
        <v>1</v>
      </c>
      <c r="K4" s="13"/>
      <c r="L4" s="1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1"/>
      <c r="D5" s="228"/>
      <c r="E5" s="219"/>
      <c r="F5" s="15" t="s">
        <v>14</v>
      </c>
      <c r="G5" s="15" t="s">
        <v>15</v>
      </c>
      <c r="H5" s="16">
        <v>0</v>
      </c>
      <c r="I5" s="17">
        <f>SUMIF(운영비_통장거래내역!E:E,예결산안!G:G,운영비_통장거래내역!G:G)</f>
        <v>0</v>
      </c>
      <c r="J5" s="12" t="e">
        <f t="shared" si="0"/>
        <v>#DIV/0!</v>
      </c>
      <c r="K5" s="13"/>
      <c r="L5" s="1"/>
      <c r="M5" s="1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1"/>
      <c r="D6" s="228"/>
      <c r="E6" s="219"/>
      <c r="F6" s="18" t="s">
        <v>16</v>
      </c>
      <c r="G6" s="18" t="s">
        <v>17</v>
      </c>
      <c r="H6" s="16">
        <v>1153840</v>
      </c>
      <c r="I6" s="16">
        <v>1111110</v>
      </c>
      <c r="J6" s="12">
        <f t="shared" si="0"/>
        <v>0.96296713582472437</v>
      </c>
      <c r="K6" s="13"/>
      <c r="L6" s="1"/>
      <c r="M6" s="1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1"/>
      <c r="D7" s="228"/>
      <c r="E7" s="219"/>
      <c r="F7" s="19" t="s">
        <v>18</v>
      </c>
      <c r="G7" s="20" t="s">
        <v>19</v>
      </c>
      <c r="H7" s="16" t="s">
        <v>20</v>
      </c>
      <c r="I7" s="17">
        <f>SUMIF(운영비_통장거래내역!E:E,예결산안!G:G,운영비_통장거래내역!G:G)</f>
        <v>399</v>
      </c>
      <c r="J7" s="21" t="e">
        <f>I7/H5</f>
        <v>#DIV/0!</v>
      </c>
      <c r="K7" s="22"/>
      <c r="L7" s="1"/>
      <c r="M7" s="1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1"/>
      <c r="D8" s="228"/>
      <c r="E8" s="220"/>
      <c r="F8" s="221" t="s">
        <v>21</v>
      </c>
      <c r="G8" s="180"/>
      <c r="H8" s="23">
        <f t="shared" ref="H8:I8" si="1">SUM(H4:H7)</f>
        <v>2077009</v>
      </c>
      <c r="I8" s="23">
        <f t="shared" si="1"/>
        <v>2034678</v>
      </c>
      <c r="J8" s="24">
        <f t="shared" ref="J8:J9" si="2">I8/H8</f>
        <v>0.97961925056655985</v>
      </c>
      <c r="K8" s="22"/>
      <c r="L8" s="1"/>
      <c r="M8" s="1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1"/>
      <c r="D9" s="228"/>
      <c r="E9" s="218" t="s">
        <v>22</v>
      </c>
      <c r="F9" s="25" t="s">
        <v>23</v>
      </c>
      <c r="G9" s="15" t="s">
        <v>24</v>
      </c>
      <c r="H9" s="17">
        <v>1500000</v>
      </c>
      <c r="I9" s="16">
        <v>1500000</v>
      </c>
      <c r="J9" s="21">
        <f t="shared" si="2"/>
        <v>1</v>
      </c>
      <c r="K9" s="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1"/>
      <c r="D10" s="228"/>
      <c r="E10" s="219"/>
      <c r="F10" s="26" t="s">
        <v>25</v>
      </c>
      <c r="G10" s="18" t="s">
        <v>26</v>
      </c>
      <c r="H10" s="16" t="s">
        <v>20</v>
      </c>
      <c r="I10" s="16">
        <v>0</v>
      </c>
      <c r="J10" s="21" t="e">
        <f>H10/I10</f>
        <v>#VALUE!</v>
      </c>
      <c r="K10" s="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1"/>
      <c r="D11" s="228"/>
      <c r="E11" s="220"/>
      <c r="F11" s="192" t="s">
        <v>21</v>
      </c>
      <c r="G11" s="180"/>
      <c r="H11" s="27">
        <f t="shared" ref="H11:I11" si="3">SUM(H9)</f>
        <v>1500000</v>
      </c>
      <c r="I11" s="27">
        <f t="shared" si="3"/>
        <v>1500000</v>
      </c>
      <c r="J11" s="24">
        <f t="shared" ref="J11:J12" si="4">I11/H11</f>
        <v>1</v>
      </c>
      <c r="K11" s="2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1"/>
      <c r="D12" s="229"/>
      <c r="E12" s="231" t="s">
        <v>27</v>
      </c>
      <c r="F12" s="190"/>
      <c r="G12" s="191"/>
      <c r="H12" s="28">
        <f t="shared" ref="H12:I12" si="5">SUM(H8,H11)</f>
        <v>3577009</v>
      </c>
      <c r="I12" s="28">
        <f t="shared" si="5"/>
        <v>3534678</v>
      </c>
      <c r="J12" s="29">
        <f t="shared" si="4"/>
        <v>0.98816581115675139</v>
      </c>
      <c r="K12" s="3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1"/>
      <c r="D13" s="4" t="s">
        <v>2</v>
      </c>
      <c r="E13" s="5" t="s">
        <v>3</v>
      </c>
      <c r="F13" s="6" t="s">
        <v>4</v>
      </c>
      <c r="G13" s="6" t="s">
        <v>5</v>
      </c>
      <c r="H13" s="7" t="s">
        <v>6</v>
      </c>
      <c r="I13" s="7" t="s">
        <v>7</v>
      </c>
      <c r="J13" s="31" t="s">
        <v>8</v>
      </c>
      <c r="K13" s="8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1"/>
      <c r="D14" s="232" t="s">
        <v>28</v>
      </c>
      <c r="E14" s="242" t="s">
        <v>11</v>
      </c>
      <c r="F14" s="32" t="s">
        <v>29</v>
      </c>
      <c r="G14" s="9" t="s">
        <v>13</v>
      </c>
      <c r="H14" s="11">
        <v>4567667</v>
      </c>
      <c r="I14" s="11">
        <f>SUMIF(태울석림제_통장거래내역!E:E,예결산안!G:G,태울석림제_통장거래내역!G:G)</f>
        <v>4567667</v>
      </c>
      <c r="J14" s="12">
        <f t="shared" ref="J14:J15" si="6">I14/H14</f>
        <v>1</v>
      </c>
      <c r="K14" s="13"/>
      <c r="L14" s="1"/>
      <c r="M14" s="33" t="s">
        <v>30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1"/>
      <c r="D15" s="228"/>
      <c r="E15" s="219"/>
      <c r="F15" s="34" t="s">
        <v>31</v>
      </c>
      <c r="G15" s="15" t="s">
        <v>15</v>
      </c>
      <c r="H15" s="17">
        <v>2327333</v>
      </c>
      <c r="I15" s="17">
        <f>SUMIF(태울석림제_통장거래내역!E:E,예결산안!G:G,태울석림제_통장거래내역!G:G)</f>
        <v>2327333</v>
      </c>
      <c r="J15" s="21">
        <f t="shared" si="6"/>
        <v>1</v>
      </c>
      <c r="K15" s="22"/>
      <c r="L15" s="1"/>
      <c r="M15" s="233" t="s">
        <v>32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1"/>
      <c r="D16" s="228"/>
      <c r="E16" s="219"/>
      <c r="F16" s="35" t="s">
        <v>18</v>
      </c>
      <c r="G16" s="15" t="s">
        <v>17</v>
      </c>
      <c r="H16" s="17">
        <v>0</v>
      </c>
      <c r="I16" s="17">
        <f>SUMIF(태울석림제_통장거래내역!E:E,예결산안!G:G,태울석림제_통장거래내역!G:G)</f>
        <v>1323</v>
      </c>
      <c r="J16" s="21" t="e">
        <f>I16/H16:H17</f>
        <v>#DIV/0!</v>
      </c>
      <c r="K16" s="22"/>
      <c r="L16" s="1"/>
      <c r="M16" s="2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1"/>
      <c r="D17" s="228"/>
      <c r="E17" s="219"/>
      <c r="F17" s="35" t="s">
        <v>33</v>
      </c>
      <c r="G17" s="15" t="s">
        <v>19</v>
      </c>
      <c r="H17" s="17">
        <v>0</v>
      </c>
      <c r="I17" s="17">
        <f>SUMIF(태울석림제_통장거래내역!E:E,예결산안!G:G,태울석림제_통장거래내역!G:G)</f>
        <v>0</v>
      </c>
      <c r="J17" s="21" t="e">
        <f t="shared" ref="J17:J28" si="7">I17/H17</f>
        <v>#DIV/0!</v>
      </c>
      <c r="K17" s="22"/>
      <c r="L17" s="1"/>
      <c r="M17" s="22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1"/>
      <c r="D18" s="228"/>
      <c r="E18" s="220"/>
      <c r="F18" s="217" t="s">
        <v>21</v>
      </c>
      <c r="G18" s="180"/>
      <c r="H18" s="27">
        <f t="shared" ref="H18:I18" si="8">SUM(H14:H17)</f>
        <v>6895000</v>
      </c>
      <c r="I18" s="27">
        <f t="shared" si="8"/>
        <v>6896323</v>
      </c>
      <c r="J18" s="24">
        <f t="shared" si="7"/>
        <v>1.0001918781725889</v>
      </c>
      <c r="K18" s="22"/>
      <c r="L18" s="1"/>
      <c r="M18" s="22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1"/>
      <c r="D19" s="228"/>
      <c r="E19" s="218" t="s">
        <v>22</v>
      </c>
      <c r="F19" s="15" t="s">
        <v>34</v>
      </c>
      <c r="G19" s="15" t="s">
        <v>24</v>
      </c>
      <c r="H19" s="36">
        <v>12000000</v>
      </c>
      <c r="I19" s="16">
        <v>12000000</v>
      </c>
      <c r="J19" s="21">
        <f t="shared" si="7"/>
        <v>1</v>
      </c>
      <c r="K19" s="22"/>
      <c r="L19" s="1"/>
      <c r="M19" s="22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228"/>
      <c r="E20" s="219"/>
      <c r="F20" s="15" t="s">
        <v>35</v>
      </c>
      <c r="G20" s="15" t="s">
        <v>36</v>
      </c>
      <c r="H20" s="17">
        <v>0</v>
      </c>
      <c r="I20" s="17">
        <f>SUMIF(태울석림제_통장거래내역!E:E,예결산안!G:G,태울석림제_통장거래내역!G:G)</f>
        <v>0</v>
      </c>
      <c r="J20" s="21" t="e">
        <f t="shared" si="7"/>
        <v>#DIV/0!</v>
      </c>
      <c r="K20" s="22"/>
      <c r="L20" s="1"/>
      <c r="M20" s="22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228"/>
      <c r="E21" s="220"/>
      <c r="F21" s="217" t="s">
        <v>21</v>
      </c>
      <c r="G21" s="180"/>
      <c r="H21" s="27">
        <f t="shared" ref="H21:I21" si="9">SUM(H19:H20)</f>
        <v>12000000</v>
      </c>
      <c r="I21" s="27">
        <f t="shared" si="9"/>
        <v>12000000</v>
      </c>
      <c r="J21" s="24">
        <f t="shared" si="7"/>
        <v>1</v>
      </c>
      <c r="K21" s="22"/>
      <c r="L21" s="1"/>
      <c r="M21" s="22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228"/>
      <c r="E22" s="218" t="s">
        <v>37</v>
      </c>
      <c r="F22" s="15" t="s">
        <v>38</v>
      </c>
      <c r="G22" s="15" t="s">
        <v>39</v>
      </c>
      <c r="H22" s="37">
        <v>1445000</v>
      </c>
      <c r="I22" s="17">
        <f>SUMIF(태울석림제_통장거래내역!E:E,예결산안!G:G,태울석림제_통장거래내역!G:G)</f>
        <v>1445000</v>
      </c>
      <c r="J22" s="21">
        <f t="shared" si="7"/>
        <v>1</v>
      </c>
      <c r="K22" s="22"/>
      <c r="L22" s="1"/>
      <c r="M22" s="2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1"/>
      <c r="D23" s="228"/>
      <c r="E23" s="219"/>
      <c r="F23" s="15" t="s">
        <v>40</v>
      </c>
      <c r="G23" s="15" t="s">
        <v>41</v>
      </c>
      <c r="H23" s="17">
        <v>0</v>
      </c>
      <c r="I23" s="17">
        <f>SUMIF(태울석림제_통장거래내역!E:E,예결산안!G:G,태울석림제_통장거래내역!G:G)</f>
        <v>0</v>
      </c>
      <c r="J23" s="21" t="e">
        <f t="shared" si="7"/>
        <v>#DIV/0!</v>
      </c>
      <c r="K23" s="22"/>
      <c r="L23" s="1"/>
      <c r="M23" s="22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228"/>
      <c r="E24" s="219"/>
      <c r="F24" s="15" t="s">
        <v>42</v>
      </c>
      <c r="G24" s="15" t="s">
        <v>43</v>
      </c>
      <c r="H24" s="17">
        <v>0</v>
      </c>
      <c r="I24" s="17">
        <f>SUMIF(태울석림제_통장거래내역!E:E,예결산안!G:G,태울석림제_통장거래내역!G:G)</f>
        <v>0</v>
      </c>
      <c r="J24" s="21" t="e">
        <f t="shared" si="7"/>
        <v>#DIV/0!</v>
      </c>
      <c r="K24" s="22"/>
      <c r="L24" s="1"/>
      <c r="M24" s="22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C25" s="1"/>
      <c r="D25" s="228"/>
      <c r="E25" s="219"/>
      <c r="F25" s="15" t="s">
        <v>44</v>
      </c>
      <c r="G25" s="15" t="s">
        <v>45</v>
      </c>
      <c r="H25" s="17">
        <v>0</v>
      </c>
      <c r="I25" s="17">
        <f>SUMIF(태울석림제_통장거래내역!E:E,예결산안!G:G,태울석림제_통장거래내역!G:G)</f>
        <v>0</v>
      </c>
      <c r="J25" s="21" t="e">
        <f t="shared" si="7"/>
        <v>#DIV/0!</v>
      </c>
      <c r="K25" s="22"/>
      <c r="L25" s="1"/>
      <c r="M25" s="22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C26" s="1"/>
      <c r="D26" s="228"/>
      <c r="E26" s="219"/>
      <c r="F26" s="18" t="s">
        <v>46</v>
      </c>
      <c r="G26" s="18" t="s">
        <v>47</v>
      </c>
      <c r="H26" s="36">
        <v>1000000</v>
      </c>
      <c r="I26" s="17">
        <f>SUMIF(태울석림제_통장거래내역!E:E,예결산안!G:G,태울석림제_통장거래내역!G:G)</f>
        <v>1000000</v>
      </c>
      <c r="J26" s="21">
        <f t="shared" si="7"/>
        <v>1</v>
      </c>
      <c r="K26" s="22"/>
      <c r="L26" s="1"/>
      <c r="M26" s="22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228"/>
      <c r="E27" s="220"/>
      <c r="F27" s="221" t="s">
        <v>21</v>
      </c>
      <c r="G27" s="180"/>
      <c r="H27" s="23">
        <f t="shared" ref="H27:I27" si="10">SUM(H22:H26)</f>
        <v>2445000</v>
      </c>
      <c r="I27" s="23">
        <f t="shared" si="10"/>
        <v>2445000</v>
      </c>
      <c r="J27" s="24">
        <f t="shared" si="7"/>
        <v>1</v>
      </c>
      <c r="K27" s="22"/>
      <c r="L27" s="1"/>
      <c r="M27" s="22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229"/>
      <c r="E28" s="234" t="s">
        <v>27</v>
      </c>
      <c r="F28" s="235"/>
      <c r="G28" s="236"/>
      <c r="H28" s="38">
        <f t="shared" ref="H28:I28" si="11">SUM(H18,H21,H27)</f>
        <v>21340000</v>
      </c>
      <c r="I28" s="38">
        <f t="shared" si="11"/>
        <v>21341323</v>
      </c>
      <c r="J28" s="39">
        <f t="shared" si="7"/>
        <v>1.0000619962511714</v>
      </c>
      <c r="K28" s="40"/>
      <c r="L28" s="1"/>
      <c r="M28" s="22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41" t="s">
        <v>2</v>
      </c>
      <c r="E29" s="42" t="s">
        <v>3</v>
      </c>
      <c r="F29" s="42" t="s">
        <v>4</v>
      </c>
      <c r="G29" s="42" t="s">
        <v>5</v>
      </c>
      <c r="H29" s="43" t="s">
        <v>6</v>
      </c>
      <c r="I29" s="43" t="s">
        <v>7</v>
      </c>
      <c r="J29" s="43" t="s">
        <v>8</v>
      </c>
      <c r="K29" s="42" t="s">
        <v>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"/>
      <c r="C30" s="1"/>
      <c r="D30" s="243" t="s">
        <v>48</v>
      </c>
      <c r="E30" s="244" t="s">
        <v>11</v>
      </c>
      <c r="F30" s="44" t="s">
        <v>49</v>
      </c>
      <c r="G30" s="44" t="s">
        <v>13</v>
      </c>
      <c r="H30" s="45">
        <v>3952501</v>
      </c>
      <c r="I30" s="45">
        <f>SUMIF(카포전_통장거래내역!D:D,"2021년도 사이버 이공계 학생교류전 이월금",카포전_통장거래내역!G:G)</f>
        <v>3952501</v>
      </c>
      <c r="J30" s="46">
        <f t="shared" ref="J30:J41" si="12">I30/H30</f>
        <v>1</v>
      </c>
      <c r="K30" s="4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228"/>
      <c r="E31" s="219"/>
      <c r="F31" s="48" t="s">
        <v>50</v>
      </c>
      <c r="G31" s="48" t="s">
        <v>15</v>
      </c>
      <c r="H31" s="49">
        <v>6150000</v>
      </c>
      <c r="I31" s="45">
        <f>SUMIF(카포전_통장거래내역!D:D,"중앙회계 축제 지원금",카포전_통장거래내역!G:G)</f>
        <v>6150000</v>
      </c>
      <c r="J31" s="50">
        <f t="shared" si="12"/>
        <v>1</v>
      </c>
      <c r="K31" s="5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228"/>
      <c r="E32" s="219"/>
      <c r="F32" s="48" t="s">
        <v>51</v>
      </c>
      <c r="G32" s="48" t="s">
        <v>17</v>
      </c>
      <c r="H32" s="49">
        <v>0</v>
      </c>
      <c r="I32" s="49">
        <v>0</v>
      </c>
      <c r="J32" s="50" t="e">
        <f t="shared" si="12"/>
        <v>#DIV/0!</v>
      </c>
      <c r="K32" s="5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228"/>
      <c r="E33" s="220"/>
      <c r="F33" s="35" t="s">
        <v>18</v>
      </c>
      <c r="G33" s="35" t="s">
        <v>19</v>
      </c>
      <c r="H33" s="49">
        <v>0</v>
      </c>
      <c r="I33" s="45">
        <f>SUMIF(카포전_통장거래내역!D:D,"2021년도 사이버 이공계 학생교류전 이월금(예금결산이자)",카포전_통장거래내역!G:G)+SUMIF(카포전_통장거래내역!D:D,"예금결산이자",카포전_통장거래내역!G:G)</f>
        <v>3400</v>
      </c>
      <c r="J33" s="53" t="e">
        <f t="shared" si="12"/>
        <v>#DIV/0!</v>
      </c>
      <c r="K33" s="5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228"/>
      <c r="E34" s="222" t="s">
        <v>21</v>
      </c>
      <c r="F34" s="179"/>
      <c r="G34" s="180"/>
      <c r="H34" s="55">
        <v>10102501</v>
      </c>
      <c r="I34" s="55">
        <f>SUM(I30:I33)</f>
        <v>10105901</v>
      </c>
      <c r="J34" s="53">
        <f t="shared" si="12"/>
        <v>1.0003365503255086</v>
      </c>
      <c r="K34" s="5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228"/>
      <c r="E35" s="56" t="s">
        <v>22</v>
      </c>
      <c r="F35" s="48" t="s">
        <v>22</v>
      </c>
      <c r="G35" s="48" t="s">
        <v>24</v>
      </c>
      <c r="H35" s="49">
        <v>53220000</v>
      </c>
      <c r="I35" s="49">
        <v>1450000</v>
      </c>
      <c r="J35" s="50">
        <f t="shared" si="12"/>
        <v>2.7245396467493424E-2</v>
      </c>
      <c r="K35" s="5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228"/>
      <c r="E36" s="222" t="s">
        <v>21</v>
      </c>
      <c r="F36" s="179"/>
      <c r="G36" s="180"/>
      <c r="H36" s="55">
        <v>53220000</v>
      </c>
      <c r="I36" s="55">
        <f>SUM(I35)</f>
        <v>1450000</v>
      </c>
      <c r="J36" s="53">
        <f t="shared" si="12"/>
        <v>2.7245396467493424E-2</v>
      </c>
      <c r="K36" s="5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228"/>
      <c r="E37" s="245" t="s">
        <v>37</v>
      </c>
      <c r="F37" s="35" t="s">
        <v>52</v>
      </c>
      <c r="G37" s="35" t="s">
        <v>39</v>
      </c>
      <c r="H37" s="37">
        <v>0</v>
      </c>
      <c r="I37" s="37">
        <v>0</v>
      </c>
      <c r="J37" s="37" t="e">
        <f t="shared" si="12"/>
        <v>#DIV/0!</v>
      </c>
      <c r="K37" s="5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228"/>
      <c r="E38" s="219"/>
      <c r="F38" s="35" t="s">
        <v>53</v>
      </c>
      <c r="G38" s="35" t="s">
        <v>41</v>
      </c>
      <c r="H38" s="37">
        <v>3190000</v>
      </c>
      <c r="I38" s="37">
        <v>0</v>
      </c>
      <c r="J38" s="57">
        <f t="shared" si="12"/>
        <v>0</v>
      </c>
      <c r="K38" s="5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228"/>
      <c r="E39" s="220"/>
      <c r="F39" s="35" t="s">
        <v>54</v>
      </c>
      <c r="G39" s="35" t="s">
        <v>43</v>
      </c>
      <c r="H39" s="37">
        <v>0</v>
      </c>
      <c r="I39" s="37">
        <v>0</v>
      </c>
      <c r="J39" s="37" t="e">
        <f t="shared" si="12"/>
        <v>#DIV/0!</v>
      </c>
      <c r="K39" s="5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228"/>
      <c r="E40" s="222" t="s">
        <v>21</v>
      </c>
      <c r="F40" s="179"/>
      <c r="G40" s="180"/>
      <c r="H40" s="55">
        <v>3190000</v>
      </c>
      <c r="I40" s="55">
        <f>SUM(I37:I39)</f>
        <v>0</v>
      </c>
      <c r="J40" s="53">
        <f t="shared" si="12"/>
        <v>0</v>
      </c>
      <c r="K40" s="5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229"/>
      <c r="E41" s="223" t="s">
        <v>27</v>
      </c>
      <c r="F41" s="190"/>
      <c r="G41" s="191"/>
      <c r="H41" s="58">
        <f t="shared" ref="H41:I41" si="13">SUM(H34,H36,H40)</f>
        <v>66512501</v>
      </c>
      <c r="I41" s="58">
        <f t="shared" si="13"/>
        <v>11555901</v>
      </c>
      <c r="J41" s="59">
        <f t="shared" si="12"/>
        <v>0.17374028680713721</v>
      </c>
      <c r="K41" s="6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1"/>
      <c r="H42" s="2"/>
      <c r="I42" s="2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61"/>
      <c r="B43" s="224" t="s">
        <v>55</v>
      </c>
      <c r="C43" s="225"/>
      <c r="D43" s="225"/>
      <c r="E43" s="225"/>
      <c r="F43" s="225"/>
      <c r="G43" s="225"/>
      <c r="H43" s="225"/>
      <c r="I43" s="225"/>
      <c r="J43" s="225"/>
      <c r="K43" s="2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4.5" customHeight="1">
      <c r="A44" s="61"/>
      <c r="B44" s="4" t="s">
        <v>2</v>
      </c>
      <c r="C44" s="5" t="s">
        <v>56</v>
      </c>
      <c r="D44" s="6" t="s">
        <v>57</v>
      </c>
      <c r="E44" s="6" t="s">
        <v>3</v>
      </c>
      <c r="F44" s="6" t="s">
        <v>58</v>
      </c>
      <c r="G44" s="6" t="s">
        <v>5</v>
      </c>
      <c r="H44" s="7" t="s">
        <v>6</v>
      </c>
      <c r="I44" s="7" t="s">
        <v>7</v>
      </c>
      <c r="J44" s="31" t="s">
        <v>8</v>
      </c>
      <c r="K44" s="8" t="s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232" t="s">
        <v>10</v>
      </c>
      <c r="C45" s="205" t="s">
        <v>59</v>
      </c>
      <c r="D45" s="205" t="s">
        <v>60</v>
      </c>
      <c r="E45" s="35" t="s">
        <v>11</v>
      </c>
      <c r="F45" s="35" t="s">
        <v>61</v>
      </c>
      <c r="G45" s="35" t="s">
        <v>62</v>
      </c>
      <c r="H45" s="62">
        <v>150000</v>
      </c>
      <c r="I45" s="11">
        <f>SUMIF(운영비_통장거래내역!E:E,예결산안!G:G,운영비_통장거래내역!H:H)-SUMIF(운영비_통장거래내역!E:E,예결산안!G:G,운영비_통장거래내역!G:G)</f>
        <v>133550</v>
      </c>
      <c r="J45" s="63">
        <f t="shared" ref="J45:J48" si="14">I45/H45</f>
        <v>0.89033333333333331</v>
      </c>
      <c r="K45" s="64"/>
      <c r="L45" s="1"/>
      <c r="M45" s="11">
        <f>SUMIF(운영비_통장거래내역!I:I,예결산안!K:K,운영비_통장거래내역!L:L)-SUMIF(운영비_통장거래내역!I:I,예결산안!K:K,운영비_통장거래내역!K:K)</f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228"/>
      <c r="C46" s="186"/>
      <c r="D46" s="187"/>
      <c r="E46" s="203" t="s">
        <v>21</v>
      </c>
      <c r="F46" s="179"/>
      <c r="G46" s="180"/>
      <c r="H46" s="65">
        <v>150000</v>
      </c>
      <c r="I46" s="66">
        <f>I45</f>
        <v>133550</v>
      </c>
      <c r="J46" s="67">
        <f t="shared" si="14"/>
        <v>0.89033333333333331</v>
      </c>
      <c r="K46" s="6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228"/>
      <c r="C47" s="186"/>
      <c r="D47" s="205" t="s">
        <v>63</v>
      </c>
      <c r="E47" s="35" t="s">
        <v>11</v>
      </c>
      <c r="F47" s="35" t="s">
        <v>64</v>
      </c>
      <c r="G47" s="35" t="s">
        <v>65</v>
      </c>
      <c r="H47" s="62">
        <v>400000</v>
      </c>
      <c r="I47" s="11">
        <f>SUMIF(운영비_통장거래내역!E:E,예결산안!G:G,운영비_통장거래내역!H:H)-SUMIF(운영비_통장거래내역!E:E,예결산안!G:G,운영비_통장거래내역!G:G)</f>
        <v>381600</v>
      </c>
      <c r="J47" s="63">
        <f t="shared" si="14"/>
        <v>0.95399999999999996</v>
      </c>
      <c r="K47" s="6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228"/>
      <c r="C48" s="186"/>
      <c r="D48" s="187"/>
      <c r="E48" s="203" t="s">
        <v>21</v>
      </c>
      <c r="F48" s="179"/>
      <c r="G48" s="180"/>
      <c r="H48" s="65">
        <v>400000</v>
      </c>
      <c r="I48" s="66">
        <f>I47</f>
        <v>381600</v>
      </c>
      <c r="J48" s="67">
        <f t="shared" si="14"/>
        <v>0.95399999999999996</v>
      </c>
      <c r="K48" s="6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228"/>
      <c r="C49" s="186"/>
      <c r="D49" s="205" t="s">
        <v>66</v>
      </c>
      <c r="E49" s="48" t="s">
        <v>11</v>
      </c>
      <c r="F49" s="48" t="s">
        <v>66</v>
      </c>
      <c r="G49" s="48" t="s">
        <v>67</v>
      </c>
      <c r="H49" s="68">
        <v>80000</v>
      </c>
      <c r="I49" s="11">
        <f>SUMIF(운영비_통장거래내역!E:E,예결산안!G:G,운영비_통장거래내역!H:H)-SUMIF(운영비_통장거래내역!E:E,예결산안!G:G,운영비_통장거래내역!G:G)</f>
        <v>80000</v>
      </c>
      <c r="J49" s="69">
        <v>0.32700000000000001</v>
      </c>
      <c r="K49" s="6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228"/>
      <c r="C50" s="186"/>
      <c r="D50" s="187"/>
      <c r="E50" s="203" t="s">
        <v>21</v>
      </c>
      <c r="F50" s="179"/>
      <c r="G50" s="180"/>
      <c r="H50" s="65">
        <v>80000</v>
      </c>
      <c r="I50" s="66">
        <f t="shared" ref="I50:J50" si="15">I49</f>
        <v>80000</v>
      </c>
      <c r="J50" s="67">
        <f t="shared" si="15"/>
        <v>0.32700000000000001</v>
      </c>
      <c r="K50" s="6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228"/>
      <c r="C51" s="187"/>
      <c r="D51" s="204" t="s">
        <v>68</v>
      </c>
      <c r="E51" s="179"/>
      <c r="F51" s="179"/>
      <c r="G51" s="180"/>
      <c r="H51" s="70">
        <v>630000</v>
      </c>
      <c r="I51" s="71">
        <f>I46+I48+I50</f>
        <v>595150</v>
      </c>
      <c r="J51" s="72">
        <f>I51/H51</f>
        <v>0.94468253968253968</v>
      </c>
      <c r="K51" s="6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228"/>
      <c r="C52" s="205" t="s">
        <v>69</v>
      </c>
      <c r="D52" s="205" t="s">
        <v>70</v>
      </c>
      <c r="E52" s="35" t="s">
        <v>22</v>
      </c>
      <c r="F52" s="35" t="s">
        <v>71</v>
      </c>
      <c r="G52" s="35" t="s">
        <v>72</v>
      </c>
      <c r="H52" s="206">
        <v>1500000</v>
      </c>
      <c r="I52" s="207">
        <v>1500000</v>
      </c>
      <c r="J52" s="211">
        <f>(I52+I53+I54+I55)/H52</f>
        <v>1</v>
      </c>
      <c r="K52" s="212" t="s">
        <v>73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228"/>
      <c r="C53" s="186"/>
      <c r="D53" s="186"/>
      <c r="E53" s="35" t="s">
        <v>22</v>
      </c>
      <c r="F53" s="35" t="s">
        <v>74</v>
      </c>
      <c r="G53" s="35" t="s">
        <v>75</v>
      </c>
      <c r="H53" s="186"/>
      <c r="I53" s="186"/>
      <c r="J53" s="186"/>
      <c r="K53" s="20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228"/>
      <c r="C54" s="186"/>
      <c r="D54" s="186"/>
      <c r="E54" s="35" t="s">
        <v>22</v>
      </c>
      <c r="F54" s="35" t="s">
        <v>76</v>
      </c>
      <c r="G54" s="35" t="s">
        <v>77</v>
      </c>
      <c r="H54" s="186"/>
      <c r="I54" s="186"/>
      <c r="J54" s="186"/>
      <c r="K54" s="20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228"/>
      <c r="C55" s="186"/>
      <c r="D55" s="186"/>
      <c r="E55" s="35" t="s">
        <v>22</v>
      </c>
      <c r="F55" s="35" t="s">
        <v>78</v>
      </c>
      <c r="G55" s="35" t="s">
        <v>79</v>
      </c>
      <c r="H55" s="187"/>
      <c r="I55" s="187"/>
      <c r="J55" s="187"/>
      <c r="K55" s="20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228"/>
      <c r="C56" s="186"/>
      <c r="D56" s="187"/>
      <c r="E56" s="203" t="s">
        <v>21</v>
      </c>
      <c r="F56" s="179"/>
      <c r="G56" s="180"/>
      <c r="H56" s="65">
        <v>1500000</v>
      </c>
      <c r="I56" s="66">
        <f>I52</f>
        <v>1500000</v>
      </c>
      <c r="J56" s="67">
        <f t="shared" ref="J56:J57" si="16">I56/H56</f>
        <v>1</v>
      </c>
      <c r="K56" s="20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228"/>
      <c r="C57" s="187"/>
      <c r="D57" s="204" t="s">
        <v>68</v>
      </c>
      <c r="E57" s="179"/>
      <c r="F57" s="179"/>
      <c r="G57" s="180"/>
      <c r="H57" s="70">
        <v>1500000</v>
      </c>
      <c r="I57" s="71">
        <f>I56</f>
        <v>1500000</v>
      </c>
      <c r="J57" s="72">
        <f t="shared" si="16"/>
        <v>1</v>
      </c>
      <c r="K57" s="2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228"/>
      <c r="C58" s="237" t="s">
        <v>80</v>
      </c>
      <c r="D58" s="237" t="s">
        <v>81</v>
      </c>
      <c r="E58" s="48" t="s">
        <v>11</v>
      </c>
      <c r="F58" s="48" t="s">
        <v>82</v>
      </c>
      <c r="G58" s="48" t="s">
        <v>83</v>
      </c>
      <c r="H58" s="213" t="s">
        <v>20</v>
      </c>
      <c r="I58" s="207">
        <v>0</v>
      </c>
      <c r="J58" s="215" t="str">
        <f>IFERROR(I58/H58,"-%")</f>
        <v>-%</v>
      </c>
      <c r="K58" s="212" t="s">
        <v>84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" customHeight="1">
      <c r="A59" s="1"/>
      <c r="B59" s="228"/>
      <c r="C59" s="186"/>
      <c r="D59" s="186"/>
      <c r="E59" s="48" t="s">
        <v>11</v>
      </c>
      <c r="F59" s="48" t="s">
        <v>85</v>
      </c>
      <c r="G59" s="48" t="s">
        <v>86</v>
      </c>
      <c r="H59" s="187"/>
      <c r="I59" s="214"/>
      <c r="J59" s="214"/>
      <c r="K59" s="20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" customHeight="1">
      <c r="A60" s="1"/>
      <c r="B60" s="228"/>
      <c r="C60" s="186"/>
      <c r="D60" s="187"/>
      <c r="E60" s="238" t="s">
        <v>21</v>
      </c>
      <c r="F60" s="179"/>
      <c r="G60" s="180"/>
      <c r="H60" s="65">
        <v>0</v>
      </c>
      <c r="I60" s="65">
        <v>0</v>
      </c>
      <c r="J60" s="67" t="e">
        <f t="shared" ref="J60:J61" si="17">I60/H60</f>
        <v>#DIV/0!</v>
      </c>
      <c r="K60" s="20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 customHeight="1">
      <c r="A61" s="1"/>
      <c r="B61" s="228"/>
      <c r="C61" s="187"/>
      <c r="D61" s="204" t="s">
        <v>68</v>
      </c>
      <c r="E61" s="179"/>
      <c r="F61" s="179"/>
      <c r="G61" s="180"/>
      <c r="H61" s="70">
        <v>0</v>
      </c>
      <c r="I61" s="70">
        <v>0</v>
      </c>
      <c r="J61" s="72" t="e">
        <f t="shared" si="17"/>
        <v>#DIV/0!</v>
      </c>
      <c r="K61" s="2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" customHeight="1">
      <c r="A62" s="1"/>
      <c r="B62" s="228"/>
      <c r="C62" s="237" t="s">
        <v>87</v>
      </c>
      <c r="D62" s="237" t="s">
        <v>16</v>
      </c>
      <c r="E62" s="48" t="s">
        <v>11</v>
      </c>
      <c r="F62" s="48" t="s">
        <v>16</v>
      </c>
      <c r="G62" s="48" t="s">
        <v>88</v>
      </c>
      <c r="H62" s="68">
        <v>1153840</v>
      </c>
      <c r="I62" s="11">
        <f>SUMIF(운영비_통장거래내역!E:E,예결산안!G:G,운영비_통장거래내역!H:H)-SUMIF(운영비_통장거래내역!E:E,예결산안!G:G,운영비_통장거래내역!G:G)</f>
        <v>1113110</v>
      </c>
      <c r="J62" s="73">
        <f>IFERROR(I62/H62,"-%")</f>
        <v>0.96470047840255146</v>
      </c>
      <c r="K62" s="6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 customHeight="1">
      <c r="A63" s="1"/>
      <c r="B63" s="228"/>
      <c r="C63" s="186"/>
      <c r="D63" s="187"/>
      <c r="E63" s="203" t="s">
        <v>21</v>
      </c>
      <c r="F63" s="179"/>
      <c r="G63" s="180"/>
      <c r="H63" s="65">
        <v>1153840</v>
      </c>
      <c r="I63" s="66">
        <f t="shared" ref="I63:I64" si="18">I62</f>
        <v>1113110</v>
      </c>
      <c r="J63" s="67">
        <f t="shared" ref="J63:J65" si="19">I63/H63</f>
        <v>0.96470047840255146</v>
      </c>
      <c r="K63" s="6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" customHeight="1">
      <c r="A64" s="1"/>
      <c r="B64" s="228"/>
      <c r="C64" s="187"/>
      <c r="D64" s="204" t="s">
        <v>68</v>
      </c>
      <c r="E64" s="179"/>
      <c r="F64" s="179"/>
      <c r="G64" s="180"/>
      <c r="H64" s="70">
        <v>1153840</v>
      </c>
      <c r="I64" s="71">
        <f t="shared" si="18"/>
        <v>1113110</v>
      </c>
      <c r="J64" s="74">
        <f t="shared" si="19"/>
        <v>0.96470047840255146</v>
      </c>
      <c r="K64" s="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" customHeight="1">
      <c r="A65" s="1"/>
      <c r="B65" s="246"/>
      <c r="C65" s="239" t="s">
        <v>89</v>
      </c>
      <c r="D65" s="179"/>
      <c r="E65" s="179"/>
      <c r="F65" s="179"/>
      <c r="G65" s="180"/>
      <c r="H65" s="75">
        <v>3283840</v>
      </c>
      <c r="I65" s="76">
        <f>I51+I57+I64</f>
        <v>3208260</v>
      </c>
      <c r="J65" s="77">
        <f t="shared" si="19"/>
        <v>0.97698426232703173</v>
      </c>
      <c r="K65" s="6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7.75" customHeight="1">
      <c r="A66" s="1"/>
      <c r="B66" s="78" t="s">
        <v>2</v>
      </c>
      <c r="C66" s="79" t="s">
        <v>56</v>
      </c>
      <c r="D66" s="80" t="s">
        <v>57</v>
      </c>
      <c r="E66" s="81" t="s">
        <v>3</v>
      </c>
      <c r="F66" s="81" t="s">
        <v>58</v>
      </c>
      <c r="G66" s="81" t="s">
        <v>5</v>
      </c>
      <c r="H66" s="82" t="s">
        <v>6</v>
      </c>
      <c r="I66" s="82" t="s">
        <v>7</v>
      </c>
      <c r="J66" s="83" t="s">
        <v>8</v>
      </c>
      <c r="K66" s="84" t="s">
        <v>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248"/>
      <c r="C67" s="249" t="s">
        <v>90</v>
      </c>
      <c r="D67" s="247" t="s">
        <v>91</v>
      </c>
      <c r="E67" s="85" t="s">
        <v>22</v>
      </c>
      <c r="F67" s="86" t="s">
        <v>92</v>
      </c>
      <c r="G67" s="86" t="s">
        <v>62</v>
      </c>
      <c r="H67" s="37">
        <v>0</v>
      </c>
      <c r="I67" s="87">
        <f>SUMIF(태울석림제_통장거래내역!E:E,예결산안!G:G,태울석림제_통장거래내역!H:H)-SUMIF(태울석림제_통장거래내역!E:E,예결산안!G:G,태울석림제_통장거래내역!G:G)</f>
        <v>0</v>
      </c>
      <c r="J67" s="88" t="e">
        <f t="shared" ref="J67:J150" si="20">I67/H67</f>
        <v>#DIV/0!</v>
      </c>
      <c r="K67" s="8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228"/>
      <c r="C68" s="219"/>
      <c r="D68" s="186"/>
      <c r="E68" s="25" t="s">
        <v>11</v>
      </c>
      <c r="F68" s="25" t="s">
        <v>93</v>
      </c>
      <c r="G68" s="15" t="s">
        <v>94</v>
      </c>
      <c r="H68" s="37">
        <v>100000</v>
      </c>
      <c r="I68" s="17">
        <f>SUMIF(태울석림제_통장거래내역!E:E,예결산안!G:G,태울석림제_통장거래내역!H:H)-SUMIF(태울석림제_통장거래내역!E:E,예결산안!G:G,태울석림제_통장거래내역!G:G)</f>
        <v>0</v>
      </c>
      <c r="J68" s="21">
        <f t="shared" si="20"/>
        <v>0</v>
      </c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228"/>
      <c r="C69" s="219"/>
      <c r="D69" s="187"/>
      <c r="E69" s="193" t="s">
        <v>21</v>
      </c>
      <c r="F69" s="179"/>
      <c r="G69" s="180"/>
      <c r="H69" s="90">
        <f t="shared" ref="H69:I69" si="21">SUM(H67:H68)</f>
        <v>100000</v>
      </c>
      <c r="I69" s="90">
        <f t="shared" si="21"/>
        <v>0</v>
      </c>
      <c r="J69" s="91">
        <f t="shared" si="20"/>
        <v>0</v>
      </c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228"/>
      <c r="C70" s="219"/>
      <c r="D70" s="241" t="s">
        <v>95</v>
      </c>
      <c r="E70" s="25" t="s">
        <v>22</v>
      </c>
      <c r="F70" s="25" t="s">
        <v>95</v>
      </c>
      <c r="G70" s="15" t="s">
        <v>65</v>
      </c>
      <c r="H70" s="17">
        <v>0</v>
      </c>
      <c r="I70" s="17">
        <f>SUMIF(태울석림제_통장거래내역!E:E,예결산안!G:G,태울석림제_통장거래내역!H:H)-SUMIF(태울석림제_통장거래내역!E:E,예결산안!G:G,태울석림제_통장거래내역!G:G)</f>
        <v>0</v>
      </c>
      <c r="J70" s="21" t="e">
        <f t="shared" si="20"/>
        <v>#DIV/0!</v>
      </c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228"/>
      <c r="C71" s="219"/>
      <c r="D71" s="187"/>
      <c r="E71" s="192" t="s">
        <v>21</v>
      </c>
      <c r="F71" s="179"/>
      <c r="G71" s="180"/>
      <c r="H71" s="90">
        <f t="shared" ref="H71:I71" si="22">SUM(H70)</f>
        <v>0</v>
      </c>
      <c r="I71" s="90">
        <f t="shared" si="22"/>
        <v>0</v>
      </c>
      <c r="J71" s="91" t="e">
        <f t="shared" si="20"/>
        <v>#DIV/0!</v>
      </c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228"/>
      <c r="C72" s="219"/>
      <c r="D72" s="216" t="s">
        <v>68</v>
      </c>
      <c r="E72" s="179"/>
      <c r="F72" s="179"/>
      <c r="G72" s="180"/>
      <c r="H72" s="92">
        <f t="shared" ref="H72:I72" si="23">SUM(H69,H71)</f>
        <v>100000</v>
      </c>
      <c r="I72" s="92">
        <f t="shared" si="23"/>
        <v>0</v>
      </c>
      <c r="J72" s="93">
        <f t="shared" si="20"/>
        <v>0</v>
      </c>
      <c r="K72" s="2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228"/>
      <c r="C73" s="219"/>
      <c r="D73" s="241" t="s">
        <v>96</v>
      </c>
      <c r="E73" s="25" t="s">
        <v>22</v>
      </c>
      <c r="F73" s="15" t="s">
        <v>97</v>
      </c>
      <c r="G73" s="15" t="s">
        <v>67</v>
      </c>
      <c r="H73" s="37">
        <v>0</v>
      </c>
      <c r="I73" s="17">
        <f>SUMIF(태울석림제_통장거래내역!E:E,예결산안!G:G,태울석림제_통장거래내역!H:H)-SUMIF(태울석림제_통장거래내역!E:E,예결산안!G:G,태울석림제_통장거래내역!G:G)</f>
        <v>0</v>
      </c>
      <c r="J73" s="21" t="e">
        <f t="shared" si="20"/>
        <v>#DIV/0!</v>
      </c>
      <c r="K73" s="208" t="s">
        <v>98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228"/>
      <c r="C74" s="219"/>
      <c r="D74" s="186"/>
      <c r="E74" s="15" t="s">
        <v>22</v>
      </c>
      <c r="F74" s="15" t="s">
        <v>99</v>
      </c>
      <c r="G74" s="15" t="s">
        <v>100</v>
      </c>
      <c r="H74" s="37">
        <v>0</v>
      </c>
      <c r="I74" s="17">
        <f>SUMIF(태울석림제_통장거래내역!E:E,예결산안!G:G,태울석림제_통장거래내역!H:H)-SUMIF(태울석림제_통장거래내역!E:E,예결산안!G:G,태울석림제_통장거래내역!G:G)</f>
        <v>0</v>
      </c>
      <c r="J74" s="21" t="e">
        <f t="shared" si="20"/>
        <v>#DIV/0!</v>
      </c>
      <c r="K74" s="20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228"/>
      <c r="C75" s="219"/>
      <c r="D75" s="186"/>
      <c r="E75" s="15" t="s">
        <v>11</v>
      </c>
      <c r="F75" s="15" t="s">
        <v>101</v>
      </c>
      <c r="G75" s="15" t="s">
        <v>102</v>
      </c>
      <c r="H75" s="37">
        <v>0</v>
      </c>
      <c r="I75" s="17">
        <f>SUMIF(태울석림제_통장거래내역!E:E,예결산안!G:G,태울석림제_통장거래내역!H:H)-SUMIF(태울석림제_통장거래내역!E:E,예결산안!G:G,태울석림제_통장거래내역!G:G)</f>
        <v>0</v>
      </c>
      <c r="J75" s="21" t="e">
        <f t="shared" si="20"/>
        <v>#DIV/0!</v>
      </c>
      <c r="K75" s="20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228"/>
      <c r="C76" s="219"/>
      <c r="D76" s="186"/>
      <c r="E76" s="15" t="s">
        <v>11</v>
      </c>
      <c r="F76" s="15" t="s">
        <v>103</v>
      </c>
      <c r="G76" s="15" t="s">
        <v>104</v>
      </c>
      <c r="H76" s="37">
        <v>0</v>
      </c>
      <c r="I76" s="17">
        <f>SUMIF(태울석림제_통장거래내역!E:E,예결산안!G:G,태울석림제_통장거래내역!H:H)-SUMIF(태울석림제_통장거래내역!E:E,예결산안!G:G,태울석림제_통장거래내역!G:G)</f>
        <v>0</v>
      </c>
      <c r="J76" s="21" t="e">
        <f t="shared" si="20"/>
        <v>#DIV/0!</v>
      </c>
      <c r="K76" s="20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228"/>
      <c r="C77" s="219"/>
      <c r="D77" s="186"/>
      <c r="E77" s="15" t="s">
        <v>11</v>
      </c>
      <c r="F77" s="15" t="s">
        <v>105</v>
      </c>
      <c r="G77" s="15" t="s">
        <v>106</v>
      </c>
      <c r="H77" s="37">
        <v>0</v>
      </c>
      <c r="I77" s="17">
        <f>SUMIF(태울석림제_통장거래내역!E:E,예결산안!G:G,태울석림제_통장거래내역!H:H)-SUMIF(태울석림제_통장거래내역!E:E,예결산안!G:G,태울석림제_통장거래내역!G:G)</f>
        <v>0</v>
      </c>
      <c r="J77" s="21" t="e">
        <f t="shared" si="20"/>
        <v>#DIV/0!</v>
      </c>
      <c r="K77" s="20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228"/>
      <c r="C78" s="219"/>
      <c r="D78" s="186"/>
      <c r="E78" s="15" t="s">
        <v>11</v>
      </c>
      <c r="F78" s="15" t="s">
        <v>107</v>
      </c>
      <c r="G78" s="15" t="s">
        <v>108</v>
      </c>
      <c r="H78" s="37">
        <v>0</v>
      </c>
      <c r="I78" s="17">
        <f>SUMIF(태울석림제_통장거래내역!E:E,예결산안!G:G,태울석림제_통장거래내역!H:H)-SUMIF(태울석림제_통장거래내역!E:E,예결산안!G:G,태울석림제_통장거래내역!G:G)</f>
        <v>0</v>
      </c>
      <c r="J78" s="21" t="e">
        <f t="shared" si="20"/>
        <v>#DIV/0!</v>
      </c>
      <c r="K78" s="20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228"/>
      <c r="C79" s="219"/>
      <c r="D79" s="186"/>
      <c r="E79" s="15" t="s">
        <v>11</v>
      </c>
      <c r="F79" s="15" t="s">
        <v>109</v>
      </c>
      <c r="G79" s="15" t="s">
        <v>110</v>
      </c>
      <c r="H79" s="37">
        <v>500000</v>
      </c>
      <c r="I79" s="17">
        <f>SUMIF(태울석림제_통장거래내역!E:E,예결산안!G:G,태울석림제_통장거래내역!H:H)-SUMIF(태울석림제_통장거래내역!E:E,예결산안!G:G,태울석림제_통장거래내역!G:G)</f>
        <v>302670</v>
      </c>
      <c r="J79" s="21">
        <f t="shared" si="20"/>
        <v>0.60533999999999999</v>
      </c>
      <c r="K79" s="2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228"/>
      <c r="C80" s="219"/>
      <c r="D80" s="186"/>
      <c r="E80" s="15" t="s">
        <v>11</v>
      </c>
      <c r="F80" s="15" t="s">
        <v>111</v>
      </c>
      <c r="G80" s="15" t="s">
        <v>112</v>
      </c>
      <c r="H80" s="37">
        <v>1000000</v>
      </c>
      <c r="I80" s="17">
        <f>SUMIF(태울석림제_통장거래내역!E:E,예결산안!G:G,태울석림제_통장거래내역!H:H)-SUMIF(태울석림제_통장거래내역!E:E,예결산안!G:G,태울석림제_통장거래내역!G:G)</f>
        <v>999850</v>
      </c>
      <c r="J80" s="21">
        <f t="shared" si="20"/>
        <v>0.99985000000000002</v>
      </c>
      <c r="K80" s="2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228"/>
      <c r="C81" s="219"/>
      <c r="D81" s="186"/>
      <c r="E81" s="25" t="s">
        <v>11</v>
      </c>
      <c r="F81" s="25" t="s">
        <v>113</v>
      </c>
      <c r="G81" s="15" t="s">
        <v>114</v>
      </c>
      <c r="H81" s="37">
        <v>0</v>
      </c>
      <c r="I81" s="17">
        <f>SUMIF(태울석림제_통장거래내역!E:E,예결산안!G:G,태울석림제_통장거래내역!H:H)-SUMIF(태울석림제_통장거래내역!E:E,예결산안!G:G,태울석림제_통장거래내역!G:G)</f>
        <v>0</v>
      </c>
      <c r="J81" s="21" t="e">
        <f t="shared" si="20"/>
        <v>#DIV/0!</v>
      </c>
      <c r="K81" s="20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228"/>
      <c r="C82" s="219"/>
      <c r="D82" s="186"/>
      <c r="E82" s="15" t="s">
        <v>22</v>
      </c>
      <c r="F82" s="15" t="s">
        <v>115</v>
      </c>
      <c r="G82" s="15" t="s">
        <v>116</v>
      </c>
      <c r="H82" s="49">
        <v>500000</v>
      </c>
      <c r="I82" s="16">
        <v>500000</v>
      </c>
      <c r="J82" s="21">
        <f t="shared" si="20"/>
        <v>1</v>
      </c>
      <c r="K82" s="20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228"/>
      <c r="C83" s="219"/>
      <c r="D83" s="186"/>
      <c r="E83" s="15" t="s">
        <v>22</v>
      </c>
      <c r="F83" s="15" t="s">
        <v>117</v>
      </c>
      <c r="G83" s="15" t="s">
        <v>118</v>
      </c>
      <c r="H83" s="49">
        <v>2500000</v>
      </c>
      <c r="I83" s="16">
        <v>2500000</v>
      </c>
      <c r="J83" s="21">
        <f t="shared" si="20"/>
        <v>1</v>
      </c>
      <c r="K83" s="20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228"/>
      <c r="C84" s="219"/>
      <c r="D84" s="186"/>
      <c r="E84" s="15" t="s">
        <v>22</v>
      </c>
      <c r="F84" s="15" t="s">
        <v>119</v>
      </c>
      <c r="G84" s="15" t="s">
        <v>120</v>
      </c>
      <c r="H84" s="49">
        <v>0</v>
      </c>
      <c r="I84" s="17">
        <f>SUMIF(태울석림제_통장거래내역!E:E,예결산안!G:G,태울석림제_통장거래내역!H:H)-SUMIF(태울석림제_통장거래내역!E:E,예결산안!G:G,태울석림제_통장거래내역!G:G)</f>
        <v>0</v>
      </c>
      <c r="J84" s="21" t="e">
        <f t="shared" si="20"/>
        <v>#DIV/0!</v>
      </c>
      <c r="K84" s="20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228"/>
      <c r="C85" s="219"/>
      <c r="D85" s="186"/>
      <c r="E85" s="15" t="s">
        <v>22</v>
      </c>
      <c r="F85" s="15" t="s">
        <v>121</v>
      </c>
      <c r="G85" s="15" t="s">
        <v>122</v>
      </c>
      <c r="H85" s="49">
        <v>0</v>
      </c>
      <c r="I85" s="17">
        <f>SUMIF(태울석림제_통장거래내역!E:E,예결산안!G:G,태울석림제_통장거래내역!H:H)-SUMIF(태울석림제_통장거래내역!E:E,예결산안!G:G,태울석림제_통장거래내역!G:G)</f>
        <v>0</v>
      </c>
      <c r="J85" s="21" t="e">
        <f t="shared" si="20"/>
        <v>#DIV/0!</v>
      </c>
      <c r="K85" s="20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228"/>
      <c r="C86" s="219"/>
      <c r="D86" s="186"/>
      <c r="E86" s="15" t="s">
        <v>22</v>
      </c>
      <c r="F86" s="15" t="s">
        <v>123</v>
      </c>
      <c r="G86" s="15" t="s">
        <v>124</v>
      </c>
      <c r="H86" s="49">
        <v>2000000</v>
      </c>
      <c r="I86" s="16">
        <v>2000000</v>
      </c>
      <c r="J86" s="21">
        <f t="shared" si="20"/>
        <v>1</v>
      </c>
      <c r="K86" s="21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228"/>
      <c r="C87" s="219"/>
      <c r="D87" s="187"/>
      <c r="E87" s="192" t="s">
        <v>21</v>
      </c>
      <c r="F87" s="179"/>
      <c r="G87" s="180"/>
      <c r="H87" s="90">
        <f t="shared" ref="H87:I87" si="24">SUM(H73:H86)</f>
        <v>6500000</v>
      </c>
      <c r="I87" s="90">
        <f t="shared" si="24"/>
        <v>6302520</v>
      </c>
      <c r="J87" s="91">
        <f t="shared" si="20"/>
        <v>0.96961846153846154</v>
      </c>
      <c r="K87" s="2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228"/>
      <c r="C88" s="219"/>
      <c r="D88" s="241" t="s">
        <v>125</v>
      </c>
      <c r="E88" s="15" t="s">
        <v>11</v>
      </c>
      <c r="F88" s="25" t="s">
        <v>126</v>
      </c>
      <c r="G88" s="15" t="s">
        <v>72</v>
      </c>
      <c r="H88" s="94">
        <v>50000</v>
      </c>
      <c r="I88" s="17">
        <f>SUMIF(태울석림제_통장거래내역!E:E,예결산안!G:G,태울석림제_통장거래내역!H:H)-SUMIF(태울석림제_통장거래내역!E:E,예결산안!G:G,태울석림제_통장거래내역!G:G)</f>
        <v>20000</v>
      </c>
      <c r="J88" s="21">
        <f t="shared" si="20"/>
        <v>0.4</v>
      </c>
      <c r="K88" s="208" t="s">
        <v>127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228"/>
      <c r="C89" s="219"/>
      <c r="D89" s="186"/>
      <c r="E89" s="25" t="s">
        <v>11</v>
      </c>
      <c r="F89" s="25" t="s">
        <v>128</v>
      </c>
      <c r="G89" s="15" t="s">
        <v>75</v>
      </c>
      <c r="H89" s="37">
        <v>200000</v>
      </c>
      <c r="I89" s="17">
        <f>SUMIF(태울석림제_통장거래내역!E:E,예결산안!G:G,태울석림제_통장거래내역!H:H)-SUMIF(태울석림제_통장거래내역!E:E,예결산안!G:G,태울석림제_통장거래내역!G:G)</f>
        <v>0</v>
      </c>
      <c r="J89" s="21">
        <f t="shared" si="20"/>
        <v>0</v>
      </c>
      <c r="K89" s="20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228"/>
      <c r="C90" s="219"/>
      <c r="D90" s="186"/>
      <c r="E90" s="25" t="s">
        <v>11</v>
      </c>
      <c r="F90" s="15" t="s">
        <v>129</v>
      </c>
      <c r="G90" s="15" t="s">
        <v>77</v>
      </c>
      <c r="H90" s="37">
        <v>0</v>
      </c>
      <c r="I90" s="17">
        <f>SUMIF(태울석림제_통장거래내역!E:E,예결산안!G:G,태울석림제_통장거래내역!H:H)-SUMIF(태울석림제_통장거래내역!E:E,예결산안!G:G,태울석림제_통장거래내역!G:G)</f>
        <v>0</v>
      </c>
      <c r="J90" s="21" t="e">
        <f t="shared" si="20"/>
        <v>#DIV/0!</v>
      </c>
      <c r="K90" s="20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228"/>
      <c r="C91" s="219"/>
      <c r="D91" s="186"/>
      <c r="E91" s="25" t="s">
        <v>22</v>
      </c>
      <c r="F91" s="25" t="s">
        <v>130</v>
      </c>
      <c r="G91" s="15" t="s">
        <v>79</v>
      </c>
      <c r="H91" s="37">
        <v>200000</v>
      </c>
      <c r="I91" s="16">
        <v>200000</v>
      </c>
      <c r="J91" s="21">
        <f t="shared" si="20"/>
        <v>1</v>
      </c>
      <c r="K91" s="20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228"/>
      <c r="C92" s="219"/>
      <c r="D92" s="186"/>
      <c r="E92" s="15" t="s">
        <v>11</v>
      </c>
      <c r="F92" s="25" t="s">
        <v>131</v>
      </c>
      <c r="G92" s="15" t="s">
        <v>132</v>
      </c>
      <c r="H92" s="37">
        <v>0</v>
      </c>
      <c r="I92" s="17">
        <f>SUMIF(태울석림제_통장거래내역!E:E,예결산안!G:G,태울석림제_통장거래내역!H:H)-SUMIF(태울석림제_통장거래내역!E:E,예결산안!G:G,태울석림제_통장거래내역!G:G)</f>
        <v>0</v>
      </c>
      <c r="J92" s="21" t="e">
        <f t="shared" si="20"/>
        <v>#DIV/0!</v>
      </c>
      <c r="K92" s="20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228"/>
      <c r="C93" s="219"/>
      <c r="D93" s="186"/>
      <c r="E93" s="15" t="s">
        <v>11</v>
      </c>
      <c r="F93" s="15" t="s">
        <v>133</v>
      </c>
      <c r="G93" s="15" t="s">
        <v>134</v>
      </c>
      <c r="H93" s="37">
        <v>0</v>
      </c>
      <c r="I93" s="17">
        <f>SUMIF(태울석림제_통장거래내역!E:E,예결산안!G:G,태울석림제_통장거래내역!H:H)-SUMIF(태울석림제_통장거래내역!E:E,예결산안!G:G,태울석림제_통장거래내역!G:G)</f>
        <v>0</v>
      </c>
      <c r="J93" s="21" t="e">
        <f t="shared" si="20"/>
        <v>#DIV/0!</v>
      </c>
      <c r="K93" s="21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228"/>
      <c r="C94" s="219"/>
      <c r="D94" s="187"/>
      <c r="E94" s="192" t="s">
        <v>21</v>
      </c>
      <c r="F94" s="179"/>
      <c r="G94" s="180"/>
      <c r="H94" s="90">
        <f t="shared" ref="H94:I94" si="25">SUM(H88:H93)</f>
        <v>450000</v>
      </c>
      <c r="I94" s="90">
        <f t="shared" si="25"/>
        <v>220000</v>
      </c>
      <c r="J94" s="91">
        <f t="shared" si="20"/>
        <v>0.48888888888888887</v>
      </c>
      <c r="K94" s="2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228"/>
      <c r="C95" s="220"/>
      <c r="D95" s="188" t="s">
        <v>68</v>
      </c>
      <c r="E95" s="179"/>
      <c r="F95" s="179"/>
      <c r="G95" s="180"/>
      <c r="H95" s="92">
        <f t="shared" ref="H95:I95" si="26">SUM(H87,H94)</f>
        <v>6950000</v>
      </c>
      <c r="I95" s="92">
        <f t="shared" si="26"/>
        <v>6522520</v>
      </c>
      <c r="J95" s="93">
        <f t="shared" si="20"/>
        <v>0.93849208633093528</v>
      </c>
      <c r="K95" s="2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228"/>
      <c r="C96" s="218" t="s">
        <v>135</v>
      </c>
      <c r="D96" s="240" t="s">
        <v>136</v>
      </c>
      <c r="E96" s="25" t="s">
        <v>11</v>
      </c>
      <c r="F96" s="25" t="s">
        <v>137</v>
      </c>
      <c r="G96" s="15" t="s">
        <v>83</v>
      </c>
      <c r="H96" s="17">
        <v>0</v>
      </c>
      <c r="I96" s="17">
        <f>SUMIF(태울석림제_통장거래내역!E:E,예결산안!G:G,태울석림제_통장거래내역!H:H)-SUMIF(태울석림제_통장거래내역!E:E,예결산안!G:G,태울석림제_통장거래내역!G:G)</f>
        <v>0</v>
      </c>
      <c r="J96" s="21" t="e">
        <f t="shared" si="20"/>
        <v>#DIV/0!</v>
      </c>
      <c r="K96" s="208" t="s">
        <v>138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228"/>
      <c r="C97" s="219"/>
      <c r="D97" s="186"/>
      <c r="E97" s="25" t="s">
        <v>11</v>
      </c>
      <c r="F97" s="25" t="s">
        <v>139</v>
      </c>
      <c r="G97" s="15" t="s">
        <v>86</v>
      </c>
      <c r="H97" s="17">
        <v>0</v>
      </c>
      <c r="I97" s="17">
        <f>SUMIF(태울석림제_통장거래내역!E:E,예결산안!G:G,태울석림제_통장거래내역!H:H)-SUMIF(태울석림제_통장거래내역!E:E,예결산안!G:G,태울석림제_통장거래내역!G:G)</f>
        <v>0</v>
      </c>
      <c r="J97" s="21" t="e">
        <f t="shared" si="20"/>
        <v>#DIV/0!</v>
      </c>
      <c r="K97" s="20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228"/>
      <c r="C98" s="219"/>
      <c r="D98" s="186"/>
      <c r="E98" s="25" t="s">
        <v>11</v>
      </c>
      <c r="F98" s="15" t="s">
        <v>140</v>
      </c>
      <c r="G98" s="15" t="s">
        <v>141</v>
      </c>
      <c r="H98" s="17">
        <v>0</v>
      </c>
      <c r="I98" s="17">
        <f>SUMIF(태울석림제_통장거래내역!E:E,예결산안!G:G,태울석림제_통장거래내역!H:H)-SUMIF(태울석림제_통장거래내역!E:E,예결산안!G:G,태울석림제_통장거래내역!G:G)</f>
        <v>0</v>
      </c>
      <c r="J98" s="21" t="e">
        <f t="shared" si="20"/>
        <v>#DIV/0!</v>
      </c>
      <c r="K98" s="20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228"/>
      <c r="C99" s="219"/>
      <c r="D99" s="187"/>
      <c r="E99" s="192" t="s">
        <v>21</v>
      </c>
      <c r="F99" s="179"/>
      <c r="G99" s="180"/>
      <c r="H99" s="90">
        <f t="shared" ref="H99:I99" si="27">SUM(H96:H98)</f>
        <v>0</v>
      </c>
      <c r="I99" s="90">
        <f t="shared" si="27"/>
        <v>0</v>
      </c>
      <c r="J99" s="91" t="e">
        <f t="shared" si="20"/>
        <v>#DIV/0!</v>
      </c>
      <c r="K99" s="20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228"/>
      <c r="C100" s="219"/>
      <c r="D100" s="240" t="s">
        <v>142</v>
      </c>
      <c r="E100" s="15" t="s">
        <v>11</v>
      </c>
      <c r="F100" s="15" t="s">
        <v>143</v>
      </c>
      <c r="G100" s="15" t="s">
        <v>88</v>
      </c>
      <c r="H100" s="17">
        <v>0</v>
      </c>
      <c r="I100" s="17">
        <f>SUMIF(태울석림제_통장거래내역!E:E,예결산안!G:G,태울석림제_통장거래내역!H:H)-SUMIF(태울석림제_통장거래내역!E:E,예결산안!G:G,태울석림제_통장거래내역!G:G)</f>
        <v>0</v>
      </c>
      <c r="J100" s="21" t="e">
        <f t="shared" si="20"/>
        <v>#DIV/0!</v>
      </c>
      <c r="K100" s="20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228"/>
      <c r="C101" s="219"/>
      <c r="D101" s="186"/>
      <c r="E101" s="15" t="s">
        <v>11</v>
      </c>
      <c r="F101" s="15" t="s">
        <v>144</v>
      </c>
      <c r="G101" s="15" t="s">
        <v>145</v>
      </c>
      <c r="H101" s="17">
        <v>0</v>
      </c>
      <c r="I101" s="17">
        <f>SUMIF(태울석림제_통장거래내역!E:E,예결산안!G:G,태울석림제_통장거래내역!H:H)-SUMIF(태울석림제_통장거래내역!E:E,예결산안!G:G,태울석림제_통장거래내역!G:G)</f>
        <v>0</v>
      </c>
      <c r="J101" s="21" t="e">
        <f t="shared" si="20"/>
        <v>#DIV/0!</v>
      </c>
      <c r="K101" s="20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228"/>
      <c r="C102" s="219"/>
      <c r="D102" s="187"/>
      <c r="E102" s="192" t="s">
        <v>21</v>
      </c>
      <c r="F102" s="179"/>
      <c r="G102" s="180"/>
      <c r="H102" s="90">
        <f t="shared" ref="H102:I102" si="28">SUM(H100:H101)</f>
        <v>0</v>
      </c>
      <c r="I102" s="90">
        <f t="shared" si="28"/>
        <v>0</v>
      </c>
      <c r="J102" s="91" t="e">
        <f t="shared" si="20"/>
        <v>#DIV/0!</v>
      </c>
      <c r="K102" s="20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228"/>
      <c r="C103" s="219"/>
      <c r="D103" s="240" t="s">
        <v>146</v>
      </c>
      <c r="E103" s="15" t="s">
        <v>11</v>
      </c>
      <c r="F103" s="15" t="s">
        <v>44</v>
      </c>
      <c r="G103" s="15" t="s">
        <v>147</v>
      </c>
      <c r="H103" s="17">
        <v>0</v>
      </c>
      <c r="I103" s="17">
        <f>SUMIF(태울석림제_통장거래내역!E:E,예결산안!G:G,태울석림제_통장거래내역!H:H)-SUMIF(태울석림제_통장거래내역!E:E,예결산안!G:G,태울석림제_통장거래내역!G:G)</f>
        <v>0</v>
      </c>
      <c r="J103" s="21" t="e">
        <f t="shared" si="20"/>
        <v>#DIV/0!</v>
      </c>
      <c r="K103" s="20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228"/>
      <c r="C104" s="219"/>
      <c r="D104" s="187"/>
      <c r="E104" s="192" t="s">
        <v>21</v>
      </c>
      <c r="F104" s="179"/>
      <c r="G104" s="180"/>
      <c r="H104" s="90">
        <f t="shared" ref="H104:I104" si="29">SUM(H103)</f>
        <v>0</v>
      </c>
      <c r="I104" s="90">
        <f t="shared" si="29"/>
        <v>0</v>
      </c>
      <c r="J104" s="91" t="e">
        <f t="shared" si="20"/>
        <v>#DIV/0!</v>
      </c>
      <c r="K104" s="21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228"/>
      <c r="C105" s="220"/>
      <c r="D105" s="188" t="s">
        <v>68</v>
      </c>
      <c r="E105" s="179"/>
      <c r="F105" s="179"/>
      <c r="G105" s="180"/>
      <c r="H105" s="92">
        <f t="shared" ref="H105:I105" si="30">SUM(H99,H102,H104)</f>
        <v>0</v>
      </c>
      <c r="I105" s="92">
        <f t="shared" si="30"/>
        <v>0</v>
      </c>
      <c r="J105" s="93" t="e">
        <f t="shared" si="20"/>
        <v>#DIV/0!</v>
      </c>
      <c r="K105" s="2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228"/>
      <c r="C106" s="250" t="s">
        <v>148</v>
      </c>
      <c r="D106" s="240" t="s">
        <v>149</v>
      </c>
      <c r="E106" s="15" t="s">
        <v>11</v>
      </c>
      <c r="F106" s="15" t="s">
        <v>149</v>
      </c>
      <c r="G106" s="15" t="s">
        <v>150</v>
      </c>
      <c r="H106" s="87">
        <v>200000</v>
      </c>
      <c r="I106" s="17">
        <f>SUMIF(태울석림제_통장거래내역!E:E,예결산안!G:G,태울석림제_통장거래내역!H:H)-SUMIF(태울석림제_통장거래내역!E:E,예결산안!G:G,태울석림제_통장거래내역!G:G)</f>
        <v>47000</v>
      </c>
      <c r="J106" s="21">
        <f t="shared" si="20"/>
        <v>0.23499999999999999</v>
      </c>
      <c r="K106" s="2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228"/>
      <c r="C107" s="219"/>
      <c r="D107" s="187"/>
      <c r="E107" s="192" t="s">
        <v>21</v>
      </c>
      <c r="F107" s="179"/>
      <c r="G107" s="180"/>
      <c r="H107" s="90">
        <f t="shared" ref="H107:I107" si="31">SUM(H106)</f>
        <v>200000</v>
      </c>
      <c r="I107" s="90">
        <f t="shared" si="31"/>
        <v>47000</v>
      </c>
      <c r="J107" s="91">
        <f t="shared" si="20"/>
        <v>0.23499999999999999</v>
      </c>
      <c r="K107" s="2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228"/>
      <c r="C108" s="219"/>
      <c r="D108" s="240" t="s">
        <v>63</v>
      </c>
      <c r="E108" s="15" t="s">
        <v>11</v>
      </c>
      <c r="F108" s="15" t="s">
        <v>63</v>
      </c>
      <c r="G108" s="15" t="s">
        <v>151</v>
      </c>
      <c r="H108" s="17">
        <v>100000</v>
      </c>
      <c r="I108" s="17">
        <f>SUMIF(태울석림제_통장거래내역!E:E,예결산안!G:G,태울석림제_통장거래내역!H:H)-SUMIF(태울석림제_통장거래내역!E:E,예결산안!G:G,태울석림제_통장거래내역!G:G)</f>
        <v>0</v>
      </c>
      <c r="J108" s="21">
        <f t="shared" si="20"/>
        <v>0</v>
      </c>
      <c r="K108" s="2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"/>
      <c r="B109" s="228"/>
      <c r="C109" s="219"/>
      <c r="D109" s="187"/>
      <c r="E109" s="193" t="s">
        <v>21</v>
      </c>
      <c r="F109" s="179"/>
      <c r="G109" s="180"/>
      <c r="H109" s="90">
        <f t="shared" ref="H109:I109" si="32">SUM(H108)</f>
        <v>100000</v>
      </c>
      <c r="I109" s="90">
        <f t="shared" si="32"/>
        <v>0</v>
      </c>
      <c r="J109" s="91">
        <f t="shared" si="20"/>
        <v>0</v>
      </c>
      <c r="K109" s="2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"/>
      <c r="B110" s="228"/>
      <c r="C110" s="220"/>
      <c r="D110" s="216" t="s">
        <v>68</v>
      </c>
      <c r="E110" s="179"/>
      <c r="F110" s="179"/>
      <c r="G110" s="180"/>
      <c r="H110" s="92">
        <f t="shared" ref="H110:I110" si="33">SUM(H107,H109)</f>
        <v>300000</v>
      </c>
      <c r="I110" s="92">
        <f t="shared" si="33"/>
        <v>47000</v>
      </c>
      <c r="J110" s="93">
        <f t="shared" si="20"/>
        <v>0.15666666666666668</v>
      </c>
      <c r="K110" s="2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228"/>
      <c r="C111" s="240" t="s">
        <v>152</v>
      </c>
      <c r="D111" s="240" t="s">
        <v>153</v>
      </c>
      <c r="E111" s="25" t="s">
        <v>22</v>
      </c>
      <c r="F111" s="25" t="s">
        <v>154</v>
      </c>
      <c r="G111" s="15" t="s">
        <v>155</v>
      </c>
      <c r="H111" s="37">
        <v>200000</v>
      </c>
      <c r="I111" s="17">
        <v>200000</v>
      </c>
      <c r="J111" s="21">
        <f t="shared" si="20"/>
        <v>1</v>
      </c>
      <c r="K111" s="2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228"/>
      <c r="C112" s="186"/>
      <c r="D112" s="186"/>
      <c r="E112" s="15" t="s">
        <v>22</v>
      </c>
      <c r="F112" s="15" t="s">
        <v>156</v>
      </c>
      <c r="G112" s="15" t="s">
        <v>157</v>
      </c>
      <c r="H112" s="37">
        <v>0</v>
      </c>
      <c r="I112" s="17">
        <f>SUMIF(태울석림제_통장거래내역!E:E,예결산안!G:G,태울석림제_통장거래내역!H:H)-SUMIF(태울석림제_통장거래내역!E:E,예결산안!G:G,태울석림제_통장거래내역!G:G)</f>
        <v>0</v>
      </c>
      <c r="J112" s="21" t="e">
        <f t="shared" si="20"/>
        <v>#DIV/0!</v>
      </c>
      <c r="K112" s="9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228"/>
      <c r="C113" s="186"/>
      <c r="D113" s="186"/>
      <c r="E113" s="25" t="s">
        <v>22</v>
      </c>
      <c r="F113" s="25" t="s">
        <v>158</v>
      </c>
      <c r="G113" s="15" t="s">
        <v>159</v>
      </c>
      <c r="H113" s="37">
        <v>100000</v>
      </c>
      <c r="I113" s="16">
        <v>100000</v>
      </c>
      <c r="J113" s="21">
        <f t="shared" si="20"/>
        <v>1</v>
      </c>
      <c r="K113" s="2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228"/>
      <c r="C114" s="186"/>
      <c r="D114" s="187"/>
      <c r="E114" s="193" t="s">
        <v>21</v>
      </c>
      <c r="F114" s="179"/>
      <c r="G114" s="180"/>
      <c r="H114" s="90">
        <f t="shared" ref="H114:I114" si="34">SUM(H111:H113)</f>
        <v>300000</v>
      </c>
      <c r="I114" s="90">
        <f t="shared" si="34"/>
        <v>300000</v>
      </c>
      <c r="J114" s="91">
        <f t="shared" si="20"/>
        <v>1</v>
      </c>
      <c r="K114" s="2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228"/>
      <c r="C115" s="186"/>
      <c r="D115" s="188" t="s">
        <v>68</v>
      </c>
      <c r="E115" s="179"/>
      <c r="F115" s="179"/>
      <c r="G115" s="180"/>
      <c r="H115" s="92">
        <f t="shared" ref="H115:I115" si="35">SUM(H114)</f>
        <v>300000</v>
      </c>
      <c r="I115" s="92">
        <f t="shared" si="35"/>
        <v>300000</v>
      </c>
      <c r="J115" s="93">
        <f t="shared" si="20"/>
        <v>1</v>
      </c>
      <c r="K115" s="2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228"/>
      <c r="C116" s="186"/>
      <c r="D116" s="240" t="s">
        <v>160</v>
      </c>
      <c r="E116" s="15" t="s">
        <v>22</v>
      </c>
      <c r="F116" s="15" t="s">
        <v>161</v>
      </c>
      <c r="G116" s="15" t="s">
        <v>162</v>
      </c>
      <c r="H116" s="94">
        <v>4000000</v>
      </c>
      <c r="I116" s="16">
        <v>4000000</v>
      </c>
      <c r="J116" s="21">
        <f t="shared" si="20"/>
        <v>1</v>
      </c>
      <c r="K116" s="2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1.75" customHeight="1">
      <c r="A117" s="1"/>
      <c r="B117" s="228"/>
      <c r="C117" s="186"/>
      <c r="D117" s="186"/>
      <c r="E117" s="15" t="s">
        <v>11</v>
      </c>
      <c r="F117" s="25" t="s">
        <v>163</v>
      </c>
      <c r="G117" s="15" t="s">
        <v>164</v>
      </c>
      <c r="H117" s="37">
        <v>1000000</v>
      </c>
      <c r="I117" s="17">
        <f>SUMIF(태울석림제_통장거래내역!E:E,예결산안!G:G,태울석림제_통장거래내역!H:H)-SUMIF(태울석림제_통장거래내역!E:E,예결산안!G:G,태울석림제_통장거래내역!G:G)</f>
        <v>981000</v>
      </c>
      <c r="J117" s="21">
        <f t="shared" si="20"/>
        <v>0.98099999999999998</v>
      </c>
      <c r="K117" s="2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228"/>
      <c r="C118" s="186"/>
      <c r="D118" s="187"/>
      <c r="E118" s="192" t="s">
        <v>21</v>
      </c>
      <c r="F118" s="179"/>
      <c r="G118" s="180"/>
      <c r="H118" s="90">
        <f t="shared" ref="H118:I118" si="36">SUM(H116:H117)</f>
        <v>5000000</v>
      </c>
      <c r="I118" s="90">
        <f t="shared" si="36"/>
        <v>4981000</v>
      </c>
      <c r="J118" s="91">
        <f t="shared" si="20"/>
        <v>0.99619999999999997</v>
      </c>
      <c r="K118" s="2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228"/>
      <c r="C119" s="186"/>
      <c r="D119" s="241" t="s">
        <v>165</v>
      </c>
      <c r="E119" s="15" t="s">
        <v>11</v>
      </c>
      <c r="F119" s="25" t="s">
        <v>166</v>
      </c>
      <c r="G119" s="15" t="s">
        <v>167</v>
      </c>
      <c r="H119" s="94">
        <v>1500000</v>
      </c>
      <c r="I119" s="17">
        <f>SUMIF(태울석림제_통장거래내역!E:E,예결산안!G:G,태울석림제_통장거래내역!H:H)-SUMIF(태울석림제_통장거래내역!E:E,예결산안!G:G,태울석림제_통장거래내역!G:G)</f>
        <v>1450000</v>
      </c>
      <c r="J119" s="21">
        <f t="shared" si="20"/>
        <v>0.96666666666666667</v>
      </c>
      <c r="K119" s="2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228"/>
      <c r="C120" s="186"/>
      <c r="D120" s="186"/>
      <c r="E120" s="25" t="s">
        <v>11</v>
      </c>
      <c r="F120" s="15" t="s">
        <v>168</v>
      </c>
      <c r="G120" s="15" t="s">
        <v>169</v>
      </c>
      <c r="H120" s="37">
        <v>0</v>
      </c>
      <c r="I120" s="17">
        <f>SUMIF(태울석림제_통장거래내역!E:E,예결산안!G:G,태울석림제_통장거래내역!H:H)-SUMIF(태울석림제_통장거래내역!E:E,예결산안!G:G,태울석림제_통장거래내역!G:G)</f>
        <v>0</v>
      </c>
      <c r="J120" s="21" t="e">
        <f t="shared" si="20"/>
        <v>#DIV/0!</v>
      </c>
      <c r="K120" s="2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228"/>
      <c r="C121" s="186"/>
      <c r="D121" s="187"/>
      <c r="E121" s="192" t="s">
        <v>21</v>
      </c>
      <c r="F121" s="179"/>
      <c r="G121" s="180"/>
      <c r="H121" s="90">
        <f t="shared" ref="H121:I121" si="37">SUM(H119:H120)</f>
        <v>1500000</v>
      </c>
      <c r="I121" s="90">
        <f t="shared" si="37"/>
        <v>1450000</v>
      </c>
      <c r="J121" s="91">
        <f t="shared" si="20"/>
        <v>0.96666666666666667</v>
      </c>
      <c r="K121" s="2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228"/>
      <c r="C122" s="187"/>
      <c r="D122" s="188" t="s">
        <v>68</v>
      </c>
      <c r="E122" s="179"/>
      <c r="F122" s="179"/>
      <c r="G122" s="180"/>
      <c r="H122" s="96">
        <f t="shared" ref="H122:I122" si="38">SUM(H118,H121)</f>
        <v>6500000</v>
      </c>
      <c r="I122" s="97">
        <f t="shared" si="38"/>
        <v>6431000</v>
      </c>
      <c r="J122" s="98">
        <f t="shared" si="20"/>
        <v>0.98938461538461542</v>
      </c>
      <c r="K122" s="2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228"/>
      <c r="C123" s="230" t="s">
        <v>170</v>
      </c>
      <c r="D123" s="240" t="s">
        <v>171</v>
      </c>
      <c r="E123" s="15" t="s">
        <v>22</v>
      </c>
      <c r="F123" s="15" t="s">
        <v>171</v>
      </c>
      <c r="G123" s="15" t="s">
        <v>172</v>
      </c>
      <c r="H123" s="87">
        <v>500000</v>
      </c>
      <c r="I123" s="16">
        <v>500000</v>
      </c>
      <c r="J123" s="21">
        <f t="shared" si="20"/>
        <v>1</v>
      </c>
      <c r="K123" s="2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228"/>
      <c r="C124" s="219"/>
      <c r="D124" s="187"/>
      <c r="E124" s="192" t="s">
        <v>21</v>
      </c>
      <c r="F124" s="179"/>
      <c r="G124" s="180"/>
      <c r="H124" s="90">
        <f t="shared" ref="H124:I124" si="39">SUM(H123)</f>
        <v>500000</v>
      </c>
      <c r="I124" s="90">
        <f t="shared" si="39"/>
        <v>500000</v>
      </c>
      <c r="J124" s="91">
        <f t="shared" si="20"/>
        <v>1</v>
      </c>
      <c r="K124" s="2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228"/>
      <c r="C125" s="220"/>
      <c r="D125" s="188" t="s">
        <v>68</v>
      </c>
      <c r="E125" s="179"/>
      <c r="F125" s="179"/>
      <c r="G125" s="180"/>
      <c r="H125" s="92">
        <f t="shared" ref="H125:I125" si="40">SUM(H124)</f>
        <v>500000</v>
      </c>
      <c r="I125" s="92">
        <f t="shared" si="40"/>
        <v>500000</v>
      </c>
      <c r="J125" s="93">
        <f t="shared" si="20"/>
        <v>1</v>
      </c>
      <c r="K125" s="2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228"/>
      <c r="C126" s="218" t="s">
        <v>173</v>
      </c>
      <c r="D126" s="241" t="s">
        <v>174</v>
      </c>
      <c r="E126" s="15" t="s">
        <v>11</v>
      </c>
      <c r="F126" s="15" t="s">
        <v>175</v>
      </c>
      <c r="G126" s="15" t="s">
        <v>176</v>
      </c>
      <c r="H126" s="17">
        <v>0</v>
      </c>
      <c r="I126" s="17">
        <f>SUMIF(태울석림제_통장거래내역!E:E,예결산안!G:G,태울석림제_통장거래내역!H:H)-SUMIF(태울석림제_통장거래내역!E:E,예결산안!G:G,태울석림제_통장거래내역!G:G)</f>
        <v>0</v>
      </c>
      <c r="J126" s="15" t="e">
        <f t="shared" si="20"/>
        <v>#DIV/0!</v>
      </c>
      <c r="K126" s="2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>
      <c r="A127" s="1"/>
      <c r="B127" s="228"/>
      <c r="C127" s="219"/>
      <c r="D127" s="187"/>
      <c r="E127" s="193" t="s">
        <v>21</v>
      </c>
      <c r="F127" s="179"/>
      <c r="G127" s="180"/>
      <c r="H127" s="90">
        <f t="shared" ref="H127:I127" si="41">SUM(H126)</f>
        <v>0</v>
      </c>
      <c r="I127" s="90">
        <f t="shared" si="41"/>
        <v>0</v>
      </c>
      <c r="J127" s="91" t="e">
        <f t="shared" si="20"/>
        <v>#DIV/0!</v>
      </c>
      <c r="K127" s="2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>
      <c r="A128" s="1"/>
      <c r="B128" s="228"/>
      <c r="C128" s="219"/>
      <c r="D128" s="216" t="s">
        <v>68</v>
      </c>
      <c r="E128" s="179"/>
      <c r="F128" s="179"/>
      <c r="G128" s="180"/>
      <c r="H128" s="92">
        <f t="shared" ref="H128:I128" si="42">SUM(H127)</f>
        <v>0</v>
      </c>
      <c r="I128" s="92">
        <f t="shared" si="42"/>
        <v>0</v>
      </c>
      <c r="J128" s="93" t="e">
        <f t="shared" si="20"/>
        <v>#DIV/0!</v>
      </c>
      <c r="K128" s="2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228"/>
      <c r="C129" s="219"/>
      <c r="D129" s="240" t="s">
        <v>177</v>
      </c>
      <c r="E129" s="15" t="s">
        <v>22</v>
      </c>
      <c r="F129" s="15" t="s">
        <v>178</v>
      </c>
      <c r="G129" s="15" t="s">
        <v>179</v>
      </c>
      <c r="H129" s="17">
        <v>1000000</v>
      </c>
      <c r="I129" s="16">
        <v>1000000</v>
      </c>
      <c r="J129" s="21">
        <f t="shared" si="20"/>
        <v>1</v>
      </c>
      <c r="K129" s="2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228"/>
      <c r="C130" s="219"/>
      <c r="D130" s="186"/>
      <c r="E130" s="15" t="s">
        <v>22</v>
      </c>
      <c r="F130" s="15" t="s">
        <v>180</v>
      </c>
      <c r="G130" s="15" t="s">
        <v>181</v>
      </c>
      <c r="H130" s="17">
        <v>0</v>
      </c>
      <c r="I130" s="17">
        <f>SUMIF(태울석림제_통장거래내역!E:E,예결산안!G:G,태울석림제_통장거래내역!H:H)-SUMIF(태울석림제_통장거래내역!E:E,예결산안!G:G,태울석림제_통장거래내역!G:G)</f>
        <v>0</v>
      </c>
      <c r="J130" s="21" t="e">
        <f t="shared" si="20"/>
        <v>#DIV/0!</v>
      </c>
      <c r="K130" s="2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228"/>
      <c r="C131" s="219"/>
      <c r="D131" s="186"/>
      <c r="E131" s="15" t="s">
        <v>22</v>
      </c>
      <c r="F131" s="15" t="s">
        <v>182</v>
      </c>
      <c r="G131" s="15" t="s">
        <v>183</v>
      </c>
      <c r="H131" s="17">
        <v>0</v>
      </c>
      <c r="I131" s="17">
        <f>SUMIF(태울석림제_통장거래내역!E:E,예결산안!G:G,태울석림제_통장거래내역!H:H)-SUMIF(태울석림제_통장거래내역!E:E,예결산안!G:G,태울석림제_통장거래내역!G:G)</f>
        <v>0</v>
      </c>
      <c r="J131" s="21" t="e">
        <f t="shared" si="20"/>
        <v>#DIV/0!</v>
      </c>
      <c r="K131" s="2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228"/>
      <c r="C132" s="219"/>
      <c r="D132" s="186"/>
      <c r="E132" s="15" t="s">
        <v>22</v>
      </c>
      <c r="F132" s="15" t="s">
        <v>184</v>
      </c>
      <c r="G132" s="15" t="s">
        <v>185</v>
      </c>
      <c r="H132" s="17">
        <v>0</v>
      </c>
      <c r="I132" s="17">
        <f>SUMIF(태울석림제_통장거래내역!E:E,예결산안!G:G,태울석림제_통장거래내역!H:H)-SUMIF(태울석림제_통장거래내역!E:E,예결산안!G:G,태울석림제_통장거래내역!G:G)</f>
        <v>0</v>
      </c>
      <c r="J132" s="21" t="e">
        <f t="shared" si="20"/>
        <v>#DIV/0!</v>
      </c>
      <c r="K132" s="2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228"/>
      <c r="C133" s="219"/>
      <c r="D133" s="187"/>
      <c r="E133" s="192" t="s">
        <v>21</v>
      </c>
      <c r="F133" s="179"/>
      <c r="G133" s="180"/>
      <c r="H133" s="90">
        <f t="shared" ref="H133:I133" si="43">SUM(H129:H132)</f>
        <v>1000000</v>
      </c>
      <c r="I133" s="90">
        <f t="shared" si="43"/>
        <v>1000000</v>
      </c>
      <c r="J133" s="91">
        <f t="shared" si="20"/>
        <v>1</v>
      </c>
      <c r="K133" s="2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228"/>
      <c r="C134" s="219"/>
      <c r="D134" s="240" t="s">
        <v>186</v>
      </c>
      <c r="E134" s="15" t="s">
        <v>22</v>
      </c>
      <c r="F134" s="15" t="s">
        <v>187</v>
      </c>
      <c r="G134" s="15" t="s">
        <v>188</v>
      </c>
      <c r="H134" s="16">
        <v>0</v>
      </c>
      <c r="I134" s="16">
        <v>0</v>
      </c>
      <c r="J134" s="21" t="e">
        <f t="shared" si="20"/>
        <v>#DIV/0!</v>
      </c>
      <c r="K134" s="22" t="s">
        <v>189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228"/>
      <c r="C135" s="219"/>
      <c r="D135" s="186"/>
      <c r="E135" s="15" t="s">
        <v>11</v>
      </c>
      <c r="F135" s="15" t="s">
        <v>190</v>
      </c>
      <c r="G135" s="15" t="s">
        <v>191</v>
      </c>
      <c r="H135" s="94">
        <v>545000</v>
      </c>
      <c r="I135" s="17">
        <f>SUMIF(태울석림제_통장거래내역!E:E,예결산안!G:G,태울석림제_통장거래내역!H:H)-SUMIF(태울석림제_통장거래내역!E:E,예결산안!G:G,태울석림제_통장거래내역!G:G)</f>
        <v>427760</v>
      </c>
      <c r="J135" s="21">
        <f t="shared" si="20"/>
        <v>0.78488073394495417</v>
      </c>
      <c r="K135" s="2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228"/>
      <c r="C136" s="219"/>
      <c r="D136" s="186"/>
      <c r="E136" s="26" t="s">
        <v>37</v>
      </c>
      <c r="F136" s="25" t="s">
        <v>192</v>
      </c>
      <c r="G136" s="15" t="s">
        <v>193</v>
      </c>
      <c r="H136" s="37">
        <v>2445000</v>
      </c>
      <c r="I136" s="17">
        <f>SUMIF(태울석림제_통장거래내역!E:E,예결산안!G:G,태울석림제_통장거래내역!H:H)-SUMIF(태울석림제_통장거래내역!E:E,예결산안!G:G,태울석림제_통장거래내역!G:G)</f>
        <v>2333230</v>
      </c>
      <c r="J136" s="21">
        <f t="shared" si="20"/>
        <v>0.95428629856850711</v>
      </c>
      <c r="K136" s="2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228"/>
      <c r="C137" s="219"/>
      <c r="D137" s="187"/>
      <c r="E137" s="192" t="s">
        <v>21</v>
      </c>
      <c r="F137" s="179"/>
      <c r="G137" s="180"/>
      <c r="H137" s="90">
        <f t="shared" ref="H137:I137" si="44">SUM(H134:H136)</f>
        <v>2990000</v>
      </c>
      <c r="I137" s="90">
        <f t="shared" si="44"/>
        <v>2760990</v>
      </c>
      <c r="J137" s="91">
        <f t="shared" si="20"/>
        <v>0.92340802675585287</v>
      </c>
      <c r="K137" s="2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228"/>
      <c r="C138" s="220"/>
      <c r="D138" s="188" t="s">
        <v>68</v>
      </c>
      <c r="E138" s="179"/>
      <c r="F138" s="179"/>
      <c r="G138" s="180"/>
      <c r="H138" s="92">
        <f t="shared" ref="H138:I138" si="45">SUM(H133,H137)</f>
        <v>3990000</v>
      </c>
      <c r="I138" s="92">
        <f t="shared" si="45"/>
        <v>3760990</v>
      </c>
      <c r="J138" s="93">
        <f t="shared" si="20"/>
        <v>0.94260401002506267</v>
      </c>
      <c r="K138" s="2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228"/>
      <c r="C139" s="250" t="s">
        <v>194</v>
      </c>
      <c r="D139" s="240" t="s">
        <v>195</v>
      </c>
      <c r="E139" s="15" t="s">
        <v>11</v>
      </c>
      <c r="F139" s="15" t="s">
        <v>195</v>
      </c>
      <c r="G139" s="15" t="s">
        <v>196</v>
      </c>
      <c r="H139" s="17">
        <v>200000</v>
      </c>
      <c r="I139" s="17">
        <f>SUMIF(태울석림제_통장거래내역!E:E,예결산안!G:G,태울석림제_통장거래내역!H:H)-SUMIF(태울석림제_통장거래내역!E:E,예결산안!G:G,태울석림제_통장거래내역!G:G)</f>
        <v>193100</v>
      </c>
      <c r="J139" s="21">
        <f t="shared" si="20"/>
        <v>0.96550000000000002</v>
      </c>
      <c r="K139" s="2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" customHeight="1">
      <c r="A140" s="1"/>
      <c r="B140" s="228"/>
      <c r="C140" s="219"/>
      <c r="D140" s="187"/>
      <c r="E140" s="193" t="s">
        <v>21</v>
      </c>
      <c r="F140" s="179"/>
      <c r="G140" s="180"/>
      <c r="H140" s="90">
        <f t="shared" ref="H140:I140" si="46">SUM(H139)</f>
        <v>200000</v>
      </c>
      <c r="I140" s="90">
        <f t="shared" si="46"/>
        <v>193100</v>
      </c>
      <c r="J140" s="91">
        <f t="shared" si="20"/>
        <v>0.96550000000000002</v>
      </c>
      <c r="K140" s="2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228"/>
      <c r="C141" s="219"/>
      <c r="D141" s="240" t="s">
        <v>197</v>
      </c>
      <c r="E141" s="15" t="s">
        <v>11</v>
      </c>
      <c r="F141" s="15" t="s">
        <v>198</v>
      </c>
      <c r="G141" s="15" t="s">
        <v>199</v>
      </c>
      <c r="H141" s="17">
        <v>500000</v>
      </c>
      <c r="I141" s="17">
        <f>SUMIF(태울석림제_통장거래내역!E:E,예결산안!G:G,태울석림제_통장거래내역!H:H)-SUMIF(태울석림제_통장거래내역!E:E,예결산안!G:G,태울석림제_통장거래내역!G:G)</f>
        <v>500000</v>
      </c>
      <c r="J141" s="21">
        <f t="shared" si="20"/>
        <v>1</v>
      </c>
      <c r="K141" s="2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228"/>
      <c r="C142" s="219"/>
      <c r="D142" s="187"/>
      <c r="E142" s="192" t="s">
        <v>21</v>
      </c>
      <c r="F142" s="179"/>
      <c r="G142" s="180"/>
      <c r="H142" s="90">
        <f t="shared" ref="H142:I142" si="47">SUM(H141)</f>
        <v>500000</v>
      </c>
      <c r="I142" s="90">
        <f t="shared" si="47"/>
        <v>500000</v>
      </c>
      <c r="J142" s="91">
        <f t="shared" si="20"/>
        <v>1</v>
      </c>
      <c r="K142" s="2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228"/>
      <c r="C143" s="219"/>
      <c r="D143" s="240" t="s">
        <v>200</v>
      </c>
      <c r="E143" s="18" t="s">
        <v>11</v>
      </c>
      <c r="F143" s="15" t="s">
        <v>201</v>
      </c>
      <c r="G143" s="15" t="s">
        <v>202</v>
      </c>
      <c r="H143" s="17">
        <v>1000000</v>
      </c>
      <c r="I143" s="17">
        <f>SUMIF(태울석림제_통장거래내역!E:E,예결산안!G:G,태울석림제_통장거래내역!H:H)-SUMIF(태울석림제_통장거래내역!E:E,예결산안!G:G,태울석림제_통장거래내역!G:G)</f>
        <v>926900</v>
      </c>
      <c r="J143" s="21">
        <f t="shared" si="20"/>
        <v>0.92689999999999995</v>
      </c>
      <c r="K143" s="22" t="s">
        <v>189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228"/>
      <c r="C144" s="219"/>
      <c r="D144" s="187"/>
      <c r="E144" s="192" t="s">
        <v>21</v>
      </c>
      <c r="F144" s="179"/>
      <c r="G144" s="180"/>
      <c r="H144" s="90">
        <f t="shared" ref="H144:I144" si="48">SUM(H143)</f>
        <v>1000000</v>
      </c>
      <c r="I144" s="90">
        <f t="shared" si="48"/>
        <v>926900</v>
      </c>
      <c r="J144" s="91">
        <f t="shared" si="20"/>
        <v>0.92689999999999995</v>
      </c>
      <c r="K144" s="2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228"/>
      <c r="C145" s="219"/>
      <c r="D145" s="240" t="s">
        <v>66</v>
      </c>
      <c r="E145" s="15" t="s">
        <v>11</v>
      </c>
      <c r="F145" s="25" t="s">
        <v>66</v>
      </c>
      <c r="G145" s="15" t="s">
        <v>203</v>
      </c>
      <c r="H145" s="16">
        <v>0</v>
      </c>
      <c r="I145" s="17">
        <f>SUMIF(태울석림제_통장거래내역!E:E,예결산안!G:G,태울석림제_통장거래내역!H:H)-SUMIF(태울석림제_통장거래내역!E:E,예결산안!G:G,태울석림제_통장거래내역!G:G)</f>
        <v>0</v>
      </c>
      <c r="J145" s="21" t="e">
        <f t="shared" si="20"/>
        <v>#DIV/0!</v>
      </c>
      <c r="K145" s="2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228"/>
      <c r="C146" s="219"/>
      <c r="D146" s="186"/>
      <c r="E146" s="192" t="s">
        <v>21</v>
      </c>
      <c r="F146" s="179"/>
      <c r="G146" s="180"/>
      <c r="H146" s="90">
        <f t="shared" ref="H146:I146" si="49">SUM(H145)</f>
        <v>0</v>
      </c>
      <c r="I146" s="90">
        <f t="shared" si="49"/>
        <v>0</v>
      </c>
      <c r="J146" s="91" t="e">
        <f t="shared" si="20"/>
        <v>#DIV/0!</v>
      </c>
      <c r="K146" s="2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228"/>
      <c r="C147" s="219"/>
      <c r="D147" s="241" t="s">
        <v>204</v>
      </c>
      <c r="E147" s="26" t="s">
        <v>22</v>
      </c>
      <c r="F147" s="15" t="s">
        <v>204</v>
      </c>
      <c r="G147" s="15" t="s">
        <v>205</v>
      </c>
      <c r="H147" s="17">
        <v>1000000</v>
      </c>
      <c r="I147" s="16">
        <v>1000000</v>
      </c>
      <c r="J147" s="21">
        <f t="shared" si="20"/>
        <v>1</v>
      </c>
      <c r="K147" s="2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228"/>
      <c r="C148" s="219"/>
      <c r="D148" s="186"/>
      <c r="E148" s="194" t="s">
        <v>21</v>
      </c>
      <c r="F148" s="195"/>
      <c r="G148" s="196"/>
      <c r="H148" s="90">
        <f t="shared" ref="H148:I148" si="50">SUM(H147)</f>
        <v>1000000</v>
      </c>
      <c r="I148" s="90">
        <f t="shared" si="50"/>
        <v>1000000</v>
      </c>
      <c r="J148" s="91">
        <f t="shared" si="20"/>
        <v>1</v>
      </c>
      <c r="K148" s="2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228"/>
      <c r="C149" s="220"/>
      <c r="D149" s="188" t="s">
        <v>68</v>
      </c>
      <c r="E149" s="179"/>
      <c r="F149" s="179"/>
      <c r="G149" s="180"/>
      <c r="H149" s="92">
        <f t="shared" ref="H149:I149" si="51">SUM(H140,H142,H144,H146,H148)</f>
        <v>2700000</v>
      </c>
      <c r="I149" s="92">
        <f t="shared" si="51"/>
        <v>2620000</v>
      </c>
      <c r="J149" s="93">
        <f t="shared" si="20"/>
        <v>0.97037037037037033</v>
      </c>
      <c r="K149" s="2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229"/>
      <c r="C150" s="189" t="s">
        <v>206</v>
      </c>
      <c r="D150" s="190"/>
      <c r="E150" s="190"/>
      <c r="F150" s="190"/>
      <c r="G150" s="191"/>
      <c r="H150" s="99">
        <f t="shared" ref="H150:I150" si="52">SUM(H149,H138,H128,H125,H115,H110,H105,H95,H72,H122)</f>
        <v>21340000</v>
      </c>
      <c r="I150" s="99">
        <f t="shared" si="52"/>
        <v>20181510</v>
      </c>
      <c r="J150" s="100">
        <f t="shared" si="20"/>
        <v>0.94571274601686972</v>
      </c>
      <c r="K150" s="101" t="s">
        <v>207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78" t="s">
        <v>2</v>
      </c>
      <c r="C151" s="79" t="s">
        <v>56</v>
      </c>
      <c r="D151" s="80" t="s">
        <v>57</v>
      </c>
      <c r="E151" s="81" t="s">
        <v>3</v>
      </c>
      <c r="F151" s="81" t="s">
        <v>58</v>
      </c>
      <c r="G151" s="81" t="s">
        <v>5</v>
      </c>
      <c r="H151" s="82" t="s">
        <v>6</v>
      </c>
      <c r="I151" s="82" t="s">
        <v>7</v>
      </c>
      <c r="J151" s="83" t="s">
        <v>8</v>
      </c>
      <c r="K151" s="84" t="s">
        <v>9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205" t="s">
        <v>208</v>
      </c>
      <c r="C152" s="205" t="s">
        <v>209</v>
      </c>
      <c r="D152" s="205" t="s">
        <v>210</v>
      </c>
      <c r="E152" s="35" t="s">
        <v>22</v>
      </c>
      <c r="F152" s="35" t="s">
        <v>211</v>
      </c>
      <c r="G152" s="35" t="s">
        <v>62</v>
      </c>
      <c r="H152" s="37">
        <v>16000000</v>
      </c>
      <c r="I152" s="37">
        <v>0</v>
      </c>
      <c r="J152" s="73">
        <f t="shared" ref="J152:J238" si="53">I152/H152</f>
        <v>0</v>
      </c>
      <c r="K152" s="48" t="s">
        <v>212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86"/>
      <c r="C153" s="186"/>
      <c r="D153" s="186"/>
      <c r="E153" s="35" t="s">
        <v>22</v>
      </c>
      <c r="F153" s="35" t="s">
        <v>213</v>
      </c>
      <c r="G153" s="35" t="s">
        <v>94</v>
      </c>
      <c r="H153" s="37">
        <v>10100000</v>
      </c>
      <c r="I153" s="37">
        <v>0</v>
      </c>
      <c r="J153" s="73">
        <f t="shared" si="53"/>
        <v>0</v>
      </c>
      <c r="K153" s="10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86"/>
      <c r="C154" s="186"/>
      <c r="D154" s="186"/>
      <c r="E154" s="35" t="s">
        <v>22</v>
      </c>
      <c r="F154" s="35" t="s">
        <v>214</v>
      </c>
      <c r="G154" s="35" t="s">
        <v>215</v>
      </c>
      <c r="H154" s="37">
        <v>2000000</v>
      </c>
      <c r="I154" s="37">
        <v>0</v>
      </c>
      <c r="J154" s="73">
        <f t="shared" si="53"/>
        <v>0</v>
      </c>
      <c r="K154" s="10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86"/>
      <c r="C155" s="186"/>
      <c r="D155" s="186"/>
      <c r="E155" s="48" t="s">
        <v>37</v>
      </c>
      <c r="F155" s="48" t="s">
        <v>216</v>
      </c>
      <c r="G155" s="48" t="s">
        <v>61</v>
      </c>
      <c r="H155" s="49">
        <v>400000</v>
      </c>
      <c r="I155" s="49">
        <v>0</v>
      </c>
      <c r="J155" s="73">
        <f t="shared" si="53"/>
        <v>0</v>
      </c>
      <c r="K155" s="10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86"/>
      <c r="C156" s="186"/>
      <c r="D156" s="186"/>
      <c r="E156" s="48" t="s">
        <v>22</v>
      </c>
      <c r="F156" s="48" t="s">
        <v>217</v>
      </c>
      <c r="G156" s="48" t="s">
        <v>218</v>
      </c>
      <c r="H156" s="49">
        <v>500000</v>
      </c>
      <c r="I156" s="49">
        <v>0</v>
      </c>
      <c r="J156" s="73">
        <f t="shared" si="53"/>
        <v>0</v>
      </c>
      <c r="K156" s="10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86"/>
      <c r="C157" s="186"/>
      <c r="D157" s="186"/>
      <c r="E157" s="35" t="s">
        <v>22</v>
      </c>
      <c r="F157" s="35" t="s">
        <v>219</v>
      </c>
      <c r="G157" s="35" t="s">
        <v>220</v>
      </c>
      <c r="H157" s="37">
        <v>4800000</v>
      </c>
      <c r="I157" s="37">
        <v>0</v>
      </c>
      <c r="J157" s="73">
        <f t="shared" si="53"/>
        <v>0</v>
      </c>
      <c r="K157" s="10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86"/>
      <c r="C158" s="186"/>
      <c r="D158" s="187"/>
      <c r="E158" s="184" t="s">
        <v>21</v>
      </c>
      <c r="F158" s="179"/>
      <c r="G158" s="180"/>
      <c r="H158" s="103">
        <v>33800000</v>
      </c>
      <c r="I158" s="103">
        <f>SUM(I152:I157)</f>
        <v>0</v>
      </c>
      <c r="J158" s="104">
        <f t="shared" si="53"/>
        <v>0</v>
      </c>
      <c r="K158" s="10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86"/>
      <c r="C159" s="187"/>
      <c r="D159" s="178" t="s">
        <v>68</v>
      </c>
      <c r="E159" s="179"/>
      <c r="F159" s="179"/>
      <c r="G159" s="180"/>
      <c r="H159" s="105">
        <v>33800000</v>
      </c>
      <c r="I159" s="105">
        <f>SUM(I158)</f>
        <v>0</v>
      </c>
      <c r="J159" s="106">
        <f t="shared" si="53"/>
        <v>0</v>
      </c>
      <c r="K159" s="10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86"/>
      <c r="C160" s="205"/>
      <c r="D160" s="205" t="s">
        <v>221</v>
      </c>
      <c r="E160" s="35" t="s">
        <v>22</v>
      </c>
      <c r="F160" s="35" t="s">
        <v>222</v>
      </c>
      <c r="G160" s="35" t="s">
        <v>65</v>
      </c>
      <c r="H160" s="37">
        <v>1000000</v>
      </c>
      <c r="I160" s="37">
        <v>0</v>
      </c>
      <c r="J160" s="73">
        <f t="shared" si="53"/>
        <v>0</v>
      </c>
      <c r="K160" s="18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86"/>
      <c r="C161" s="186"/>
      <c r="D161" s="186"/>
      <c r="E161" s="48" t="s">
        <v>37</v>
      </c>
      <c r="F161" s="48" t="s">
        <v>223</v>
      </c>
      <c r="G161" s="48" t="s">
        <v>224</v>
      </c>
      <c r="H161" s="49">
        <v>300000</v>
      </c>
      <c r="I161" s="49">
        <v>0</v>
      </c>
      <c r="J161" s="73">
        <f t="shared" si="53"/>
        <v>0</v>
      </c>
      <c r="K161" s="18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86"/>
      <c r="C162" s="186"/>
      <c r="D162" s="187"/>
      <c r="E162" s="184" t="s">
        <v>21</v>
      </c>
      <c r="F162" s="179"/>
      <c r="G162" s="180"/>
      <c r="H162" s="103">
        <v>1300000</v>
      </c>
      <c r="I162" s="103">
        <f>SUM(I160:I161)</f>
        <v>0</v>
      </c>
      <c r="J162" s="104">
        <f t="shared" si="53"/>
        <v>0</v>
      </c>
      <c r="K162" s="18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86"/>
      <c r="C163" s="186"/>
      <c r="D163" s="205" t="s">
        <v>225</v>
      </c>
      <c r="E163" s="35" t="s">
        <v>22</v>
      </c>
      <c r="F163" s="35" t="s">
        <v>226</v>
      </c>
      <c r="G163" s="35" t="s">
        <v>67</v>
      </c>
      <c r="H163" s="37">
        <v>6820000</v>
      </c>
      <c r="I163" s="37">
        <v>0</v>
      </c>
      <c r="J163" s="73">
        <f t="shared" si="53"/>
        <v>0</v>
      </c>
      <c r="K163" s="10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86"/>
      <c r="C164" s="186"/>
      <c r="D164" s="186"/>
      <c r="E164" s="35" t="s">
        <v>22</v>
      </c>
      <c r="F164" s="35" t="s">
        <v>227</v>
      </c>
      <c r="G164" s="35" t="s">
        <v>100</v>
      </c>
      <c r="H164" s="37">
        <v>2000000</v>
      </c>
      <c r="I164" s="37">
        <v>0</v>
      </c>
      <c r="J164" s="73">
        <f t="shared" si="53"/>
        <v>0</v>
      </c>
      <c r="K164" s="10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86"/>
      <c r="C165" s="186"/>
      <c r="D165" s="186"/>
      <c r="E165" s="48" t="s">
        <v>11</v>
      </c>
      <c r="F165" s="48" t="s">
        <v>228</v>
      </c>
      <c r="G165" s="35" t="s">
        <v>102</v>
      </c>
      <c r="H165" s="49">
        <v>0</v>
      </c>
      <c r="I165" s="49">
        <f>SUMIF(카포전_통장거래내역!E:E,'[1]카포전 예결산안'!G:G,카포전_통장거래내역!H:H)-SUMIF(카포전_통장거래내역!E:E,'[1]카포전 예결산안'!G:G,카포전_통장거래내역!G:G)</f>
        <v>0</v>
      </c>
      <c r="J165" s="73" t="e">
        <f t="shared" si="53"/>
        <v>#DIV/0!</v>
      </c>
      <c r="K165" s="10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86"/>
      <c r="C166" s="186"/>
      <c r="D166" s="186"/>
      <c r="E166" s="35" t="s">
        <v>37</v>
      </c>
      <c r="F166" s="35" t="s">
        <v>228</v>
      </c>
      <c r="G166" s="35" t="s">
        <v>104</v>
      </c>
      <c r="H166" s="37">
        <v>2000000</v>
      </c>
      <c r="I166" s="37">
        <v>0</v>
      </c>
      <c r="J166" s="73">
        <f t="shared" si="53"/>
        <v>0</v>
      </c>
      <c r="K166" s="10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86"/>
      <c r="C167" s="186"/>
      <c r="D167" s="187"/>
      <c r="E167" s="184" t="s">
        <v>21</v>
      </c>
      <c r="F167" s="179"/>
      <c r="G167" s="180"/>
      <c r="H167" s="103">
        <v>10820000</v>
      </c>
      <c r="I167" s="103">
        <f>SUM(I163:I166)</f>
        <v>0</v>
      </c>
      <c r="J167" s="104">
        <f t="shared" si="53"/>
        <v>0</v>
      </c>
      <c r="K167" s="10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86"/>
      <c r="C168" s="187"/>
      <c r="D168" s="178" t="s">
        <v>68</v>
      </c>
      <c r="E168" s="179"/>
      <c r="F168" s="179"/>
      <c r="G168" s="180"/>
      <c r="H168" s="105">
        <v>12120000</v>
      </c>
      <c r="I168" s="105">
        <f>SUM(I162,I167)</f>
        <v>0</v>
      </c>
      <c r="J168" s="106">
        <f t="shared" si="53"/>
        <v>0</v>
      </c>
      <c r="K168" s="10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86"/>
      <c r="C169" s="237" t="s">
        <v>229</v>
      </c>
      <c r="D169" s="237" t="s">
        <v>230</v>
      </c>
      <c r="E169" s="48" t="s">
        <v>11</v>
      </c>
      <c r="F169" s="48" t="s">
        <v>231</v>
      </c>
      <c r="G169" s="48" t="s">
        <v>72</v>
      </c>
      <c r="H169" s="49">
        <v>1000000</v>
      </c>
      <c r="I169" s="49">
        <f>SUMIF(카포전_통장거래내역!E:E,예결산안!G:G,카포전_통장거래내역!H:H)-SUMIF(카포전_통장거래내역!E:E,예결산안!G:G,카포전_통장거래내역!G:G)</f>
        <v>1000000</v>
      </c>
      <c r="J169" s="107">
        <f t="shared" si="53"/>
        <v>1</v>
      </c>
      <c r="K169" s="10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86"/>
      <c r="C170" s="186"/>
      <c r="D170" s="186"/>
      <c r="E170" s="35" t="s">
        <v>11</v>
      </c>
      <c r="F170" s="35" t="s">
        <v>232</v>
      </c>
      <c r="G170" s="35" t="s">
        <v>75</v>
      </c>
      <c r="H170" s="37">
        <v>1000000</v>
      </c>
      <c r="I170" s="49">
        <f>SUMIF(카포전_통장거래내역!E:E,예결산안!G:G,카포전_통장거래내역!H:H)-SUMIF(카포전_통장거래내역!E:E,예결산안!G:G,카포전_통장거래내역!G:G)</f>
        <v>1000000</v>
      </c>
      <c r="J170" s="107">
        <f t="shared" si="53"/>
        <v>1</v>
      </c>
      <c r="K170" s="4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86"/>
      <c r="C171" s="186"/>
      <c r="D171" s="187"/>
      <c r="E171" s="184" t="s">
        <v>21</v>
      </c>
      <c r="F171" s="179"/>
      <c r="G171" s="180"/>
      <c r="H171" s="103">
        <v>2000000</v>
      </c>
      <c r="I171" s="103">
        <f>SUM(I169:I170)</f>
        <v>2000000</v>
      </c>
      <c r="J171" s="104">
        <f t="shared" si="53"/>
        <v>1</v>
      </c>
      <c r="K171" s="10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86"/>
      <c r="C172" s="186"/>
      <c r="D172" s="237" t="s">
        <v>233</v>
      </c>
      <c r="E172" s="48" t="s">
        <v>11</v>
      </c>
      <c r="F172" s="48" t="s">
        <v>231</v>
      </c>
      <c r="G172" s="48" t="s">
        <v>83</v>
      </c>
      <c r="H172" s="49">
        <v>900000</v>
      </c>
      <c r="I172" s="49">
        <f>SUMIF(카포전_통장거래내역!E:E,예결산안!G:G,카포전_통장거래내역!H:H)-SUMIF(카포전_통장거래내역!E:E,예결산안!G:G,카포전_통장거래내역!G:G)</f>
        <v>876650</v>
      </c>
      <c r="J172" s="107">
        <f t="shared" si="53"/>
        <v>0.97405555555555556</v>
      </c>
      <c r="K172" s="10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86"/>
      <c r="C173" s="186"/>
      <c r="D173" s="186"/>
      <c r="E173" s="35" t="s">
        <v>11</v>
      </c>
      <c r="F173" s="35" t="s">
        <v>232</v>
      </c>
      <c r="G173" s="48" t="s">
        <v>86</v>
      </c>
      <c r="H173" s="37">
        <v>1000000</v>
      </c>
      <c r="I173" s="49">
        <f>SUMIF(카포전_통장거래내역!E:E,예결산안!G:G,카포전_통장거래내역!H:H)-SUMIF(카포전_통장거래내역!E:E,예결산안!G:G,카포전_통장거래내역!G:G)</f>
        <v>1000000</v>
      </c>
      <c r="J173" s="73">
        <f t="shared" si="53"/>
        <v>1</v>
      </c>
      <c r="K173" s="10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86"/>
      <c r="C174" s="186"/>
      <c r="D174" s="187"/>
      <c r="E174" s="184" t="s">
        <v>21</v>
      </c>
      <c r="F174" s="179"/>
      <c r="G174" s="180"/>
      <c r="H174" s="103">
        <v>1900000</v>
      </c>
      <c r="I174" s="103">
        <f>SUM(I172:I173)</f>
        <v>1876650</v>
      </c>
      <c r="J174" s="104">
        <f t="shared" si="53"/>
        <v>0.98771052631578948</v>
      </c>
      <c r="K174" s="10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86"/>
      <c r="C175" s="186"/>
      <c r="D175" s="237" t="s">
        <v>234</v>
      </c>
      <c r="E175" s="48" t="s">
        <v>11</v>
      </c>
      <c r="F175" s="48" t="s">
        <v>231</v>
      </c>
      <c r="G175" s="48" t="s">
        <v>88</v>
      </c>
      <c r="H175" s="49">
        <v>700000</v>
      </c>
      <c r="I175" s="49">
        <f>SUMIF(카포전_통장거래내역!E:E,예결산안!G:G,카포전_통장거래내역!H:H)-SUMIF(카포전_통장거래내역!E:E,예결산안!G:G,카포전_통장거래내역!G:G)</f>
        <v>700000</v>
      </c>
      <c r="J175" s="107">
        <f t="shared" si="53"/>
        <v>1</v>
      </c>
      <c r="K175" s="10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86"/>
      <c r="C176" s="186"/>
      <c r="D176" s="186"/>
      <c r="E176" s="35" t="s">
        <v>11</v>
      </c>
      <c r="F176" s="35" t="s">
        <v>232</v>
      </c>
      <c r="G176" s="48" t="s">
        <v>145</v>
      </c>
      <c r="H176" s="37">
        <v>1000000</v>
      </c>
      <c r="I176" s="49">
        <f>SUMIF(카포전_통장거래내역!E:E,예결산안!G:G,카포전_통장거래내역!H:H)-SUMIF(카포전_통장거래내역!E:E,예결산안!G:G,카포전_통장거래내역!G:G)</f>
        <v>1000000</v>
      </c>
      <c r="J176" s="73">
        <f t="shared" si="53"/>
        <v>1</v>
      </c>
      <c r="K176" s="10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86"/>
      <c r="C177" s="186"/>
      <c r="D177" s="187"/>
      <c r="E177" s="184" t="s">
        <v>21</v>
      </c>
      <c r="F177" s="179"/>
      <c r="G177" s="180"/>
      <c r="H177" s="103">
        <v>1700000</v>
      </c>
      <c r="I177" s="103">
        <f>SUM(I175:I176)</f>
        <v>1700000</v>
      </c>
      <c r="J177" s="104">
        <f t="shared" si="53"/>
        <v>1</v>
      </c>
      <c r="K177" s="10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86"/>
      <c r="C178" s="186"/>
      <c r="D178" s="237" t="s">
        <v>235</v>
      </c>
      <c r="E178" s="48" t="s">
        <v>22</v>
      </c>
      <c r="F178" s="48" t="s">
        <v>236</v>
      </c>
      <c r="G178" s="48" t="s">
        <v>147</v>
      </c>
      <c r="H178" s="49">
        <v>150000</v>
      </c>
      <c r="I178" s="49">
        <v>0</v>
      </c>
      <c r="J178" s="107">
        <f t="shared" si="53"/>
        <v>0</v>
      </c>
      <c r="K178" s="18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86"/>
      <c r="C179" s="186"/>
      <c r="D179" s="187"/>
      <c r="E179" s="184" t="s">
        <v>21</v>
      </c>
      <c r="F179" s="179"/>
      <c r="G179" s="180"/>
      <c r="H179" s="55">
        <v>150000</v>
      </c>
      <c r="I179" s="55">
        <f>SUM(I178)</f>
        <v>0</v>
      </c>
      <c r="J179" s="108">
        <f t="shared" si="53"/>
        <v>0</v>
      </c>
      <c r="K179" s="18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86"/>
      <c r="C180" s="186"/>
      <c r="D180" s="205" t="s">
        <v>237</v>
      </c>
      <c r="E180" s="35" t="s">
        <v>22</v>
      </c>
      <c r="F180" s="35" t="s">
        <v>238</v>
      </c>
      <c r="G180" s="35" t="s">
        <v>150</v>
      </c>
      <c r="H180" s="37">
        <v>100000</v>
      </c>
      <c r="I180" s="37">
        <v>0</v>
      </c>
      <c r="J180" s="73">
        <f t="shared" si="53"/>
        <v>0</v>
      </c>
      <c r="K180" s="10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86"/>
      <c r="C181" s="186"/>
      <c r="D181" s="186"/>
      <c r="E181" s="48" t="s">
        <v>22</v>
      </c>
      <c r="F181" s="48" t="s">
        <v>239</v>
      </c>
      <c r="G181" s="35" t="s">
        <v>240</v>
      </c>
      <c r="H181" s="49">
        <v>200000</v>
      </c>
      <c r="I181" s="49">
        <v>0</v>
      </c>
      <c r="J181" s="73">
        <f t="shared" si="53"/>
        <v>0</v>
      </c>
      <c r="K181" s="10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86"/>
      <c r="C182" s="186"/>
      <c r="D182" s="186"/>
      <c r="E182" s="48" t="s">
        <v>22</v>
      </c>
      <c r="F182" s="48" t="s">
        <v>241</v>
      </c>
      <c r="G182" s="35" t="s">
        <v>242</v>
      </c>
      <c r="H182" s="49">
        <v>150000</v>
      </c>
      <c r="I182" s="49">
        <v>0</v>
      </c>
      <c r="J182" s="73">
        <f t="shared" si="53"/>
        <v>0</v>
      </c>
      <c r="K182" s="10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86"/>
      <c r="C183" s="186"/>
      <c r="D183" s="186"/>
      <c r="E183" s="48" t="s">
        <v>37</v>
      </c>
      <c r="F183" s="48" t="s">
        <v>243</v>
      </c>
      <c r="G183" s="35" t="s">
        <v>244</v>
      </c>
      <c r="H183" s="49">
        <v>100000</v>
      </c>
      <c r="I183" s="49">
        <v>0</v>
      </c>
      <c r="J183" s="73">
        <f t="shared" si="53"/>
        <v>0</v>
      </c>
      <c r="K183" s="10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86"/>
      <c r="C184" s="186"/>
      <c r="D184" s="187"/>
      <c r="E184" s="184" t="s">
        <v>21</v>
      </c>
      <c r="F184" s="179"/>
      <c r="G184" s="180"/>
      <c r="H184" s="103">
        <v>550000</v>
      </c>
      <c r="I184" s="103">
        <f>SUM(I180:I183)</f>
        <v>0</v>
      </c>
      <c r="J184" s="104">
        <f t="shared" si="53"/>
        <v>0</v>
      </c>
      <c r="K184" s="4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86"/>
      <c r="C185" s="186"/>
      <c r="D185" s="237" t="s">
        <v>66</v>
      </c>
      <c r="E185" s="48" t="s">
        <v>11</v>
      </c>
      <c r="F185" s="48" t="s">
        <v>66</v>
      </c>
      <c r="G185" s="48" t="s">
        <v>151</v>
      </c>
      <c r="H185" s="49">
        <v>800000</v>
      </c>
      <c r="I185" s="49">
        <f>SUMIF(카포전_통장거래내역!E:E,예결산안!G:G,카포전_통장거래내역!H:H)-SUMIF(카포전_통장거래내역!E:E,예결산안!G:G,카포전_통장거래내역!G:G)</f>
        <v>161150</v>
      </c>
      <c r="J185" s="107">
        <f t="shared" si="53"/>
        <v>0.20143749999999999</v>
      </c>
      <c r="K185" s="18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86"/>
      <c r="C186" s="186"/>
      <c r="D186" s="187"/>
      <c r="E186" s="184" t="s">
        <v>21</v>
      </c>
      <c r="F186" s="179"/>
      <c r="G186" s="180"/>
      <c r="H186" s="103">
        <v>800000</v>
      </c>
      <c r="I186" s="103">
        <f>SUM(I185)</f>
        <v>161150</v>
      </c>
      <c r="J186" s="104">
        <f t="shared" si="53"/>
        <v>0.20143749999999999</v>
      </c>
      <c r="K186" s="18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86"/>
      <c r="C187" s="187"/>
      <c r="D187" s="178" t="s">
        <v>68</v>
      </c>
      <c r="E187" s="179"/>
      <c r="F187" s="179"/>
      <c r="G187" s="180"/>
      <c r="H187" s="105">
        <v>7100000</v>
      </c>
      <c r="I187" s="105">
        <f>SUM(I171,I174,I177,I184,I186)</f>
        <v>5737800</v>
      </c>
      <c r="J187" s="106">
        <f t="shared" si="53"/>
        <v>0.8081408450704225</v>
      </c>
      <c r="K187" s="10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86"/>
      <c r="C188" s="237" t="s">
        <v>245</v>
      </c>
      <c r="D188" s="237" t="s">
        <v>246</v>
      </c>
      <c r="E188" s="48" t="s">
        <v>22</v>
      </c>
      <c r="F188" s="48" t="s">
        <v>247</v>
      </c>
      <c r="G188" s="48" t="s">
        <v>155</v>
      </c>
      <c r="H188" s="49">
        <v>200000</v>
      </c>
      <c r="I188" s="49">
        <v>0</v>
      </c>
      <c r="J188" s="107">
        <f t="shared" si="53"/>
        <v>0</v>
      </c>
      <c r="K188" s="10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86"/>
      <c r="C189" s="186"/>
      <c r="D189" s="186"/>
      <c r="E189" s="35" t="s">
        <v>22</v>
      </c>
      <c r="F189" s="35" t="s">
        <v>248</v>
      </c>
      <c r="G189" s="48" t="s">
        <v>157</v>
      </c>
      <c r="H189" s="37">
        <v>50000</v>
      </c>
      <c r="I189" s="37">
        <v>0</v>
      </c>
      <c r="J189" s="107">
        <f t="shared" si="53"/>
        <v>0</v>
      </c>
      <c r="K189" s="10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86"/>
      <c r="C190" s="186"/>
      <c r="D190" s="186"/>
      <c r="E190" s="35" t="s">
        <v>11</v>
      </c>
      <c r="F190" s="35" t="s">
        <v>249</v>
      </c>
      <c r="G190" s="48" t="s">
        <v>159</v>
      </c>
      <c r="H190" s="37">
        <v>0</v>
      </c>
      <c r="I190" s="49">
        <f>SUMIF(카포전_통장거래내역!E:E,예결산안!G:G,카포전_통장거래내역!H:H)-SUMIF(카포전_통장거래내역!E:E,예결산안!G:G,카포전_통장거래내역!G:G)</f>
        <v>0</v>
      </c>
      <c r="J190" s="107" t="e">
        <f t="shared" si="53"/>
        <v>#DIV/0!</v>
      </c>
      <c r="K190" s="10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86"/>
      <c r="C191" s="186"/>
      <c r="D191" s="187"/>
      <c r="E191" s="184" t="s">
        <v>21</v>
      </c>
      <c r="F191" s="179"/>
      <c r="G191" s="180"/>
      <c r="H191" s="103">
        <v>250000</v>
      </c>
      <c r="I191" s="103">
        <f>SUM(I188:I190)</f>
        <v>0</v>
      </c>
      <c r="J191" s="104">
        <f t="shared" si="53"/>
        <v>0</v>
      </c>
      <c r="K191" s="10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86"/>
      <c r="C192" s="186"/>
      <c r="D192" s="205" t="s">
        <v>250</v>
      </c>
      <c r="E192" s="35" t="s">
        <v>11</v>
      </c>
      <c r="F192" s="35" t="s">
        <v>251</v>
      </c>
      <c r="G192" s="35" t="s">
        <v>162</v>
      </c>
      <c r="H192" s="37">
        <v>700000</v>
      </c>
      <c r="I192" s="49">
        <f>SUMIF(카포전_통장거래내역!E:E,예결산안!G:G,카포전_통장거래내역!H:H)-SUMIF(카포전_통장거래내역!E:E,예결산안!G:G,카포전_통장거래내역!G:G)</f>
        <v>600000</v>
      </c>
      <c r="J192" s="73">
        <f t="shared" si="53"/>
        <v>0.8571428571428571</v>
      </c>
      <c r="K192" s="4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86"/>
      <c r="C193" s="186"/>
      <c r="D193" s="186"/>
      <c r="E193" s="48" t="s">
        <v>22</v>
      </c>
      <c r="F193" s="48" t="s">
        <v>252</v>
      </c>
      <c r="G193" s="35" t="s">
        <v>164</v>
      </c>
      <c r="H193" s="49">
        <v>100000</v>
      </c>
      <c r="I193" s="49">
        <v>0</v>
      </c>
      <c r="J193" s="73">
        <f t="shared" si="53"/>
        <v>0</v>
      </c>
      <c r="K193" s="10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86"/>
      <c r="C194" s="186"/>
      <c r="D194" s="187"/>
      <c r="E194" s="184" t="s">
        <v>21</v>
      </c>
      <c r="F194" s="179"/>
      <c r="G194" s="180"/>
      <c r="H194" s="103">
        <v>800000</v>
      </c>
      <c r="I194" s="103">
        <f>SUM(I192:I193)</f>
        <v>600000</v>
      </c>
      <c r="J194" s="104">
        <f t="shared" si="53"/>
        <v>0.75</v>
      </c>
      <c r="K194" s="10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86"/>
      <c r="C195" s="186"/>
      <c r="D195" s="205" t="s">
        <v>253</v>
      </c>
      <c r="E195" s="35" t="s">
        <v>22</v>
      </c>
      <c r="F195" s="35" t="s">
        <v>254</v>
      </c>
      <c r="G195" s="35" t="s">
        <v>167</v>
      </c>
      <c r="H195" s="37">
        <v>50000</v>
      </c>
      <c r="I195" s="37">
        <v>0</v>
      </c>
      <c r="J195" s="73">
        <f t="shared" si="53"/>
        <v>0</v>
      </c>
      <c r="K195" s="10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86"/>
      <c r="C196" s="186"/>
      <c r="D196" s="186"/>
      <c r="E196" s="48" t="s">
        <v>22</v>
      </c>
      <c r="F196" s="48" t="s">
        <v>255</v>
      </c>
      <c r="G196" s="35" t="s">
        <v>169</v>
      </c>
      <c r="H196" s="49">
        <v>100000</v>
      </c>
      <c r="I196" s="49">
        <v>0</v>
      </c>
      <c r="J196" s="73">
        <f t="shared" si="53"/>
        <v>0</v>
      </c>
      <c r="K196" s="10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86"/>
      <c r="C197" s="186"/>
      <c r="D197" s="187"/>
      <c r="E197" s="184" t="s">
        <v>21</v>
      </c>
      <c r="F197" s="179"/>
      <c r="G197" s="180"/>
      <c r="H197" s="103">
        <v>150000</v>
      </c>
      <c r="I197" s="103">
        <f>SUM(I195:I196)</f>
        <v>0</v>
      </c>
      <c r="J197" s="104">
        <f t="shared" si="53"/>
        <v>0</v>
      </c>
      <c r="K197" s="10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86"/>
      <c r="C198" s="186"/>
      <c r="D198" s="205" t="s">
        <v>66</v>
      </c>
      <c r="E198" s="48" t="s">
        <v>11</v>
      </c>
      <c r="F198" s="48" t="s">
        <v>66</v>
      </c>
      <c r="G198" s="48" t="s">
        <v>172</v>
      </c>
      <c r="H198" s="49">
        <v>200000</v>
      </c>
      <c r="I198" s="49">
        <f>SUMIF(카포전_통장거래내역!E:E,예결산안!G:G,카포전_통장거래내역!H:H)-SUMIF(카포전_통장거래내역!E:E,예결산안!G:G,카포전_통장거래내역!G:G)</f>
        <v>0</v>
      </c>
      <c r="J198" s="107">
        <f t="shared" si="53"/>
        <v>0</v>
      </c>
      <c r="K198" s="18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86"/>
      <c r="C199" s="186"/>
      <c r="D199" s="187"/>
      <c r="E199" s="184" t="s">
        <v>21</v>
      </c>
      <c r="F199" s="179"/>
      <c r="G199" s="180"/>
      <c r="H199" s="103">
        <v>200000</v>
      </c>
      <c r="I199" s="103">
        <f>SUM(I198)</f>
        <v>0</v>
      </c>
      <c r="J199" s="104">
        <f t="shared" si="53"/>
        <v>0</v>
      </c>
      <c r="K199" s="18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86"/>
      <c r="C200" s="187"/>
      <c r="D200" s="178" t="s">
        <v>68</v>
      </c>
      <c r="E200" s="179"/>
      <c r="F200" s="179"/>
      <c r="G200" s="180"/>
      <c r="H200" s="105">
        <v>1400000</v>
      </c>
      <c r="I200" s="105">
        <f>SUM(I191,I194,I197,I199)</f>
        <v>600000</v>
      </c>
      <c r="J200" s="106">
        <f t="shared" si="53"/>
        <v>0.42857142857142855</v>
      </c>
      <c r="K200" s="10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86"/>
      <c r="C201" s="205" t="s">
        <v>256</v>
      </c>
      <c r="D201" s="205" t="s">
        <v>257</v>
      </c>
      <c r="E201" s="35" t="s">
        <v>22</v>
      </c>
      <c r="F201" s="35" t="s">
        <v>258</v>
      </c>
      <c r="G201" s="35" t="s">
        <v>176</v>
      </c>
      <c r="H201" s="37">
        <v>1200000</v>
      </c>
      <c r="I201" s="37">
        <v>0</v>
      </c>
      <c r="J201" s="73">
        <f t="shared" si="53"/>
        <v>0</v>
      </c>
      <c r="K201" s="10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86"/>
      <c r="C202" s="186"/>
      <c r="D202" s="187"/>
      <c r="E202" s="184" t="s">
        <v>21</v>
      </c>
      <c r="F202" s="179"/>
      <c r="G202" s="180"/>
      <c r="H202" s="103">
        <v>1200000</v>
      </c>
      <c r="I202" s="103">
        <f>SUM(I201)</f>
        <v>0</v>
      </c>
      <c r="J202" s="104">
        <f t="shared" si="53"/>
        <v>0</v>
      </c>
      <c r="K202" s="10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86"/>
      <c r="C203" s="186"/>
      <c r="D203" s="205" t="s">
        <v>160</v>
      </c>
      <c r="E203" s="35" t="s">
        <v>22</v>
      </c>
      <c r="F203" s="35" t="s">
        <v>259</v>
      </c>
      <c r="G203" s="35" t="s">
        <v>179</v>
      </c>
      <c r="H203" s="37">
        <v>500000</v>
      </c>
      <c r="I203" s="37">
        <v>0</v>
      </c>
      <c r="J203" s="73">
        <f t="shared" si="53"/>
        <v>0</v>
      </c>
      <c r="K203" s="10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86"/>
      <c r="C204" s="186"/>
      <c r="D204" s="186"/>
      <c r="E204" s="35" t="s">
        <v>11</v>
      </c>
      <c r="F204" s="35" t="s">
        <v>260</v>
      </c>
      <c r="G204" s="35" t="s">
        <v>181</v>
      </c>
      <c r="H204" s="37">
        <v>1600000</v>
      </c>
      <c r="I204" s="49">
        <f>SUMIF(카포전_통장거래내역!E:E,예결산안!G:G,카포전_통장거래내역!H:H)-SUMIF(카포전_통장거래내역!E:E,예결산안!G:G,카포전_통장거래내역!G:G)</f>
        <v>330000</v>
      </c>
      <c r="J204" s="73">
        <f t="shared" si="53"/>
        <v>0.20624999999999999</v>
      </c>
      <c r="K204" s="10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86"/>
      <c r="C205" s="186"/>
      <c r="D205" s="187"/>
      <c r="E205" s="184" t="s">
        <v>21</v>
      </c>
      <c r="F205" s="179"/>
      <c r="G205" s="180"/>
      <c r="H205" s="103">
        <v>2100000</v>
      </c>
      <c r="I205" s="103">
        <f>SUM(I203:I204)</f>
        <v>330000</v>
      </c>
      <c r="J205" s="104">
        <f t="shared" si="53"/>
        <v>0.15714285714285714</v>
      </c>
      <c r="K205" s="10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86"/>
      <c r="C206" s="186"/>
      <c r="D206" s="205" t="s">
        <v>261</v>
      </c>
      <c r="E206" s="48" t="s">
        <v>37</v>
      </c>
      <c r="F206" s="48" t="s">
        <v>262</v>
      </c>
      <c r="G206" s="48" t="s">
        <v>188</v>
      </c>
      <c r="H206" s="49">
        <v>390000</v>
      </c>
      <c r="I206" s="49">
        <v>0</v>
      </c>
      <c r="J206" s="107">
        <f t="shared" si="53"/>
        <v>0</v>
      </c>
      <c r="K206" s="10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86"/>
      <c r="C207" s="186"/>
      <c r="D207" s="187"/>
      <c r="E207" s="184" t="s">
        <v>21</v>
      </c>
      <c r="F207" s="179"/>
      <c r="G207" s="180"/>
      <c r="H207" s="103">
        <v>390000</v>
      </c>
      <c r="I207" s="103">
        <f>SUM(I206)</f>
        <v>0</v>
      </c>
      <c r="J207" s="109">
        <f t="shared" si="53"/>
        <v>0</v>
      </c>
      <c r="K207" s="10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86"/>
      <c r="C208" s="186"/>
      <c r="D208" s="237" t="s">
        <v>263</v>
      </c>
      <c r="E208" s="35" t="s">
        <v>11</v>
      </c>
      <c r="F208" s="35" t="s">
        <v>263</v>
      </c>
      <c r="G208" s="35" t="s">
        <v>196</v>
      </c>
      <c r="H208" s="37">
        <v>750000</v>
      </c>
      <c r="I208" s="49">
        <f>SUMIF(카포전_통장거래내역!E:E,예결산안!G:G,카포전_통장거래내역!H:H)-SUMIF(카포전_통장거래내역!E:E,예결산안!G:G,카포전_통장거래내역!G:G)</f>
        <v>0</v>
      </c>
      <c r="J208" s="73">
        <f t="shared" si="53"/>
        <v>0</v>
      </c>
      <c r="K208" s="18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86"/>
      <c r="C209" s="186"/>
      <c r="D209" s="187"/>
      <c r="E209" s="184" t="s">
        <v>21</v>
      </c>
      <c r="F209" s="179"/>
      <c r="G209" s="180"/>
      <c r="H209" s="103">
        <v>750000</v>
      </c>
      <c r="I209" s="103">
        <f>SUM(I208)</f>
        <v>0</v>
      </c>
      <c r="J209" s="104">
        <f t="shared" si="53"/>
        <v>0</v>
      </c>
      <c r="K209" s="18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86"/>
      <c r="C210" s="186"/>
      <c r="D210" s="237" t="s">
        <v>264</v>
      </c>
      <c r="E210" s="48" t="s">
        <v>22</v>
      </c>
      <c r="F210" s="48" t="s">
        <v>265</v>
      </c>
      <c r="G210" s="48" t="s">
        <v>199</v>
      </c>
      <c r="H210" s="49">
        <v>600000</v>
      </c>
      <c r="I210" s="49">
        <v>0</v>
      </c>
      <c r="J210" s="107">
        <f t="shared" si="53"/>
        <v>0</v>
      </c>
      <c r="K210" s="10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86"/>
      <c r="C211" s="186"/>
      <c r="D211" s="187"/>
      <c r="E211" s="184" t="s">
        <v>21</v>
      </c>
      <c r="F211" s="179"/>
      <c r="G211" s="180"/>
      <c r="H211" s="103">
        <v>600000</v>
      </c>
      <c r="I211" s="103">
        <f>SUM(I210)</f>
        <v>0</v>
      </c>
      <c r="J211" s="104">
        <f t="shared" si="53"/>
        <v>0</v>
      </c>
      <c r="K211" s="10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86"/>
      <c r="C212" s="186"/>
      <c r="D212" s="205" t="s">
        <v>153</v>
      </c>
      <c r="E212" s="35" t="s">
        <v>11</v>
      </c>
      <c r="F212" s="35" t="s">
        <v>266</v>
      </c>
      <c r="G212" s="35" t="s">
        <v>202</v>
      </c>
      <c r="H212" s="37">
        <v>450000</v>
      </c>
      <c r="I212" s="37">
        <f>SUMIF(카포전_통장거래내역!E:E,예결산안!G:G,카포전_통장거래내역!H:H)-SUMIF(카포전_통장거래내역!E:E,예결산안!G:G,카포전_통장거래내역!G:G)</f>
        <v>99200</v>
      </c>
      <c r="J212" s="73">
        <f t="shared" si="53"/>
        <v>0.22044444444444444</v>
      </c>
      <c r="K212" s="10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86"/>
      <c r="C213" s="186"/>
      <c r="D213" s="187"/>
      <c r="E213" s="184" t="s">
        <v>21</v>
      </c>
      <c r="F213" s="179"/>
      <c r="G213" s="180"/>
      <c r="H213" s="103">
        <v>450000</v>
      </c>
      <c r="I213" s="103">
        <f>SUM(I212)</f>
        <v>99200</v>
      </c>
      <c r="J213" s="104">
        <f t="shared" si="53"/>
        <v>0.22044444444444444</v>
      </c>
      <c r="K213" s="10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86"/>
      <c r="C214" s="187"/>
      <c r="D214" s="178" t="s">
        <v>68</v>
      </c>
      <c r="E214" s="179"/>
      <c r="F214" s="179"/>
      <c r="G214" s="180"/>
      <c r="H214" s="105">
        <v>5490000</v>
      </c>
      <c r="I214" s="105">
        <f>SUM(I202,I205,I207,I209,I211,I213)</f>
        <v>429200</v>
      </c>
      <c r="J214" s="106">
        <f t="shared" si="53"/>
        <v>7.8178506375227691E-2</v>
      </c>
      <c r="K214" s="10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86"/>
      <c r="C215" s="205" t="s">
        <v>267</v>
      </c>
      <c r="D215" s="205" t="s">
        <v>149</v>
      </c>
      <c r="E215" s="35" t="s">
        <v>22</v>
      </c>
      <c r="F215" s="35" t="s">
        <v>268</v>
      </c>
      <c r="G215" s="35" t="s">
        <v>203</v>
      </c>
      <c r="H215" s="37">
        <v>100000</v>
      </c>
      <c r="I215" s="37">
        <v>0</v>
      </c>
      <c r="J215" s="73">
        <f t="shared" si="53"/>
        <v>0</v>
      </c>
      <c r="K215" s="10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86"/>
      <c r="C216" s="186"/>
      <c r="D216" s="187"/>
      <c r="E216" s="184" t="s">
        <v>21</v>
      </c>
      <c r="F216" s="179"/>
      <c r="G216" s="180"/>
      <c r="H216" s="103">
        <v>100000</v>
      </c>
      <c r="I216" s="103">
        <f t="shared" ref="I216:I217" si="54">SUM(I215)</f>
        <v>0</v>
      </c>
      <c r="J216" s="104">
        <f t="shared" si="53"/>
        <v>0</v>
      </c>
      <c r="K216" s="10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86"/>
      <c r="C217" s="187"/>
      <c r="D217" s="178" t="s">
        <v>68</v>
      </c>
      <c r="E217" s="179"/>
      <c r="F217" s="179"/>
      <c r="G217" s="180"/>
      <c r="H217" s="105">
        <v>100000</v>
      </c>
      <c r="I217" s="105">
        <f t="shared" si="54"/>
        <v>0</v>
      </c>
      <c r="J217" s="106">
        <f t="shared" si="53"/>
        <v>0</v>
      </c>
      <c r="K217" s="10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86"/>
      <c r="C218" s="205" t="s">
        <v>269</v>
      </c>
      <c r="D218" s="205" t="s">
        <v>194</v>
      </c>
      <c r="E218" s="35" t="s">
        <v>22</v>
      </c>
      <c r="F218" s="35" t="s">
        <v>71</v>
      </c>
      <c r="G218" s="35" t="s">
        <v>205</v>
      </c>
      <c r="H218" s="37">
        <v>600000</v>
      </c>
      <c r="I218" s="37">
        <v>600000</v>
      </c>
      <c r="J218" s="73">
        <f t="shared" si="53"/>
        <v>1</v>
      </c>
      <c r="K218" s="10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86"/>
      <c r="C219" s="186"/>
      <c r="D219" s="186"/>
      <c r="E219" s="35" t="s">
        <v>22</v>
      </c>
      <c r="F219" s="35" t="s">
        <v>270</v>
      </c>
      <c r="G219" s="35" t="s">
        <v>271</v>
      </c>
      <c r="H219" s="37">
        <v>250000</v>
      </c>
      <c r="I219" s="37">
        <v>250000</v>
      </c>
      <c r="J219" s="73">
        <f t="shared" si="53"/>
        <v>1</v>
      </c>
      <c r="K219" s="10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86"/>
      <c r="C220" s="186"/>
      <c r="D220" s="186"/>
      <c r="E220" s="35" t="s">
        <v>22</v>
      </c>
      <c r="F220" s="35" t="s">
        <v>272</v>
      </c>
      <c r="G220" s="35" t="s">
        <v>273</v>
      </c>
      <c r="H220" s="37">
        <v>600000</v>
      </c>
      <c r="I220" s="37">
        <v>600000</v>
      </c>
      <c r="J220" s="73">
        <f t="shared" si="53"/>
        <v>1</v>
      </c>
      <c r="K220" s="10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86"/>
      <c r="C221" s="186"/>
      <c r="D221" s="186"/>
      <c r="E221" s="35" t="s">
        <v>22</v>
      </c>
      <c r="F221" s="35" t="s">
        <v>274</v>
      </c>
      <c r="G221" s="35" t="s">
        <v>275</v>
      </c>
      <c r="H221" s="37">
        <v>150000</v>
      </c>
      <c r="I221" s="37">
        <v>0</v>
      </c>
      <c r="J221" s="73">
        <f t="shared" si="53"/>
        <v>0</v>
      </c>
      <c r="K221" s="10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86"/>
      <c r="C222" s="186"/>
      <c r="D222" s="186"/>
      <c r="E222" s="35" t="s">
        <v>22</v>
      </c>
      <c r="F222" s="35" t="s">
        <v>276</v>
      </c>
      <c r="G222" s="35" t="s">
        <v>277</v>
      </c>
      <c r="H222" s="37">
        <v>500000</v>
      </c>
      <c r="I222" s="37">
        <v>0</v>
      </c>
      <c r="J222" s="73">
        <f t="shared" si="53"/>
        <v>0</v>
      </c>
      <c r="K222" s="10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86"/>
      <c r="C223" s="186"/>
      <c r="D223" s="186"/>
      <c r="E223" s="35" t="s">
        <v>22</v>
      </c>
      <c r="F223" s="35" t="s">
        <v>278</v>
      </c>
      <c r="G223" s="35" t="s">
        <v>279</v>
      </c>
      <c r="H223" s="37">
        <v>1000000</v>
      </c>
      <c r="I223" s="37">
        <v>0</v>
      </c>
      <c r="J223" s="73">
        <f t="shared" si="53"/>
        <v>0</v>
      </c>
      <c r="K223" s="10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86"/>
      <c r="C224" s="186"/>
      <c r="D224" s="187"/>
      <c r="E224" s="184" t="s">
        <v>21</v>
      </c>
      <c r="F224" s="179"/>
      <c r="G224" s="180"/>
      <c r="H224" s="103">
        <v>3100000</v>
      </c>
      <c r="I224" s="103">
        <f>SUM(I218:I223)</f>
        <v>1450000</v>
      </c>
      <c r="J224" s="104">
        <f t="shared" si="53"/>
        <v>0.46774193548387094</v>
      </c>
      <c r="K224" s="10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86"/>
      <c r="C225" s="187"/>
      <c r="D225" s="178" t="s">
        <v>68</v>
      </c>
      <c r="E225" s="179"/>
      <c r="F225" s="179"/>
      <c r="G225" s="180"/>
      <c r="H225" s="105">
        <v>3100000</v>
      </c>
      <c r="I225" s="105">
        <f>SUM(I224)</f>
        <v>1450000</v>
      </c>
      <c r="J225" s="106">
        <f t="shared" si="53"/>
        <v>0.46774193548387094</v>
      </c>
      <c r="K225" s="10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86"/>
      <c r="C226" s="205" t="s">
        <v>280</v>
      </c>
      <c r="D226" s="205" t="s">
        <v>281</v>
      </c>
      <c r="E226" s="35" t="s">
        <v>22</v>
      </c>
      <c r="F226" s="35" t="s">
        <v>233</v>
      </c>
      <c r="G226" s="35" t="s">
        <v>282</v>
      </c>
      <c r="H226" s="37">
        <v>700000</v>
      </c>
      <c r="I226" s="37">
        <v>0</v>
      </c>
      <c r="J226" s="73">
        <f t="shared" si="53"/>
        <v>0</v>
      </c>
      <c r="K226" s="10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86"/>
      <c r="C227" s="186"/>
      <c r="D227" s="186"/>
      <c r="E227" s="35" t="s">
        <v>22</v>
      </c>
      <c r="F227" s="35" t="s">
        <v>230</v>
      </c>
      <c r="G227" s="35" t="s">
        <v>283</v>
      </c>
      <c r="H227" s="37">
        <v>700000</v>
      </c>
      <c r="I227" s="37">
        <v>0</v>
      </c>
      <c r="J227" s="73">
        <f t="shared" si="53"/>
        <v>0</v>
      </c>
      <c r="K227" s="10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86"/>
      <c r="C228" s="186"/>
      <c r="D228" s="186"/>
      <c r="E228" s="35" t="s">
        <v>22</v>
      </c>
      <c r="F228" s="35" t="s">
        <v>234</v>
      </c>
      <c r="G228" s="35" t="s">
        <v>284</v>
      </c>
      <c r="H228" s="37">
        <v>500000</v>
      </c>
      <c r="I228" s="37">
        <v>0</v>
      </c>
      <c r="J228" s="73">
        <f t="shared" si="53"/>
        <v>0</v>
      </c>
      <c r="K228" s="10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86"/>
      <c r="C229" s="186"/>
      <c r="D229" s="186"/>
      <c r="E229" s="35" t="s">
        <v>22</v>
      </c>
      <c r="F229" s="35" t="s">
        <v>285</v>
      </c>
      <c r="G229" s="35" t="s">
        <v>286</v>
      </c>
      <c r="H229" s="37">
        <v>600000</v>
      </c>
      <c r="I229" s="37">
        <v>0</v>
      </c>
      <c r="J229" s="73">
        <f t="shared" si="53"/>
        <v>0</v>
      </c>
      <c r="K229" s="10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86"/>
      <c r="C230" s="186"/>
      <c r="D230" s="186"/>
      <c r="E230" s="35" t="s">
        <v>22</v>
      </c>
      <c r="F230" s="35" t="s">
        <v>287</v>
      </c>
      <c r="G230" s="35" t="s">
        <v>288</v>
      </c>
      <c r="H230" s="37">
        <v>400000</v>
      </c>
      <c r="I230" s="37">
        <v>0</v>
      </c>
      <c r="J230" s="73">
        <f t="shared" si="53"/>
        <v>0</v>
      </c>
      <c r="K230" s="10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86"/>
      <c r="C231" s="186"/>
      <c r="D231" s="186"/>
      <c r="E231" s="35" t="s">
        <v>22</v>
      </c>
      <c r="F231" s="35" t="s">
        <v>289</v>
      </c>
      <c r="G231" s="35" t="s">
        <v>290</v>
      </c>
      <c r="H231" s="110">
        <v>300000</v>
      </c>
      <c r="I231" s="110">
        <v>0</v>
      </c>
      <c r="J231" s="73">
        <f t="shared" si="53"/>
        <v>0</v>
      </c>
      <c r="K231" s="10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86"/>
      <c r="C232" s="186"/>
      <c r="D232" s="186"/>
      <c r="E232" s="35" t="s">
        <v>22</v>
      </c>
      <c r="F232" s="35" t="s">
        <v>291</v>
      </c>
      <c r="G232" s="35" t="s">
        <v>292</v>
      </c>
      <c r="H232" s="37">
        <v>200000</v>
      </c>
      <c r="I232" s="37">
        <v>0</v>
      </c>
      <c r="J232" s="73">
        <f t="shared" si="53"/>
        <v>0</v>
      </c>
      <c r="K232" s="10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86"/>
      <c r="C233" s="186"/>
      <c r="D233" s="187"/>
      <c r="E233" s="184" t="s">
        <v>21</v>
      </c>
      <c r="F233" s="179"/>
      <c r="G233" s="180"/>
      <c r="H233" s="111">
        <v>3400000</v>
      </c>
      <c r="I233" s="111">
        <f>SUM(I226:I232)</f>
        <v>0</v>
      </c>
      <c r="J233" s="104">
        <f t="shared" si="53"/>
        <v>0</v>
      </c>
      <c r="K233" s="10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86"/>
      <c r="C234" s="187"/>
      <c r="D234" s="178" t="s">
        <v>68</v>
      </c>
      <c r="E234" s="179"/>
      <c r="F234" s="179"/>
      <c r="G234" s="180"/>
      <c r="H234" s="105">
        <v>3400000</v>
      </c>
      <c r="I234" s="105">
        <f>SUM(I233)</f>
        <v>0</v>
      </c>
      <c r="J234" s="106">
        <f t="shared" si="53"/>
        <v>0</v>
      </c>
      <c r="K234" s="18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86"/>
      <c r="C235" s="181" t="s">
        <v>293</v>
      </c>
      <c r="D235" s="179"/>
      <c r="E235" s="179"/>
      <c r="F235" s="179"/>
      <c r="G235" s="180"/>
      <c r="H235" s="112">
        <f t="shared" ref="H235:I235" si="55">SUM(H234,H225,H217,H214,H200,H187,H168,H159)</f>
        <v>66510000</v>
      </c>
      <c r="I235" s="112">
        <f t="shared" si="55"/>
        <v>8217000</v>
      </c>
      <c r="J235" s="113">
        <f t="shared" si="53"/>
        <v>0.12354533152909337</v>
      </c>
      <c r="K235" s="18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86"/>
      <c r="C236" s="182" t="s">
        <v>294</v>
      </c>
      <c r="D236" s="179"/>
      <c r="E236" s="179"/>
      <c r="F236" s="179"/>
      <c r="G236" s="180"/>
      <c r="H236" s="37">
        <v>53220000</v>
      </c>
      <c r="I236" s="37">
        <f>SUMIF(E152:E232,"본회계",I152:I232)</f>
        <v>1450000</v>
      </c>
      <c r="J236" s="73">
        <f t="shared" si="53"/>
        <v>2.7245396467493424E-2</v>
      </c>
      <c r="K236" s="18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86"/>
      <c r="C237" s="183" t="s">
        <v>295</v>
      </c>
      <c r="D237" s="179"/>
      <c r="E237" s="179"/>
      <c r="F237" s="179"/>
      <c r="G237" s="180"/>
      <c r="H237" s="37">
        <v>10100000</v>
      </c>
      <c r="I237" s="37">
        <f>SUMIF(E152:E232,"학생",I152:I232)</f>
        <v>6767000</v>
      </c>
      <c r="J237" s="73">
        <f t="shared" si="53"/>
        <v>0.67</v>
      </c>
      <c r="K237" s="18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87"/>
      <c r="C238" s="182" t="s">
        <v>296</v>
      </c>
      <c r="D238" s="179"/>
      <c r="E238" s="179"/>
      <c r="F238" s="179"/>
      <c r="G238" s="180"/>
      <c r="H238" s="37">
        <v>3190000</v>
      </c>
      <c r="I238" s="37">
        <f>SUMIF(E152:E232,"자치",I152:I232)</f>
        <v>0</v>
      </c>
      <c r="J238" s="73">
        <f t="shared" si="53"/>
        <v>0</v>
      </c>
      <c r="K238" s="18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2"/>
      <c r="I239" s="2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2"/>
      <c r="I240" s="2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99" t="s">
        <v>297</v>
      </c>
      <c r="H241" s="179"/>
      <c r="I241" s="179"/>
      <c r="J241" s="18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9"/>
      <c r="H242" s="114" t="s">
        <v>6</v>
      </c>
      <c r="I242" s="115" t="s">
        <v>7</v>
      </c>
      <c r="J242" s="116" t="s">
        <v>8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17" t="s">
        <v>298</v>
      </c>
      <c r="H243" s="118">
        <f t="shared" ref="H243:I243" si="56">H8+H11</f>
        <v>3577009</v>
      </c>
      <c r="I243" s="119">
        <f t="shared" si="56"/>
        <v>3534678</v>
      </c>
      <c r="J243" s="120">
        <f t="shared" ref="J243:J244" si="57">I243/H243</f>
        <v>0.98816581115675139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21" t="s">
        <v>55</v>
      </c>
      <c r="H244" s="11" t="e">
        <f>H49+H55+H58</f>
        <v>#VALUE!</v>
      </c>
      <c r="I244" s="17">
        <f>I65</f>
        <v>3208260</v>
      </c>
      <c r="J244" s="120" t="e">
        <f t="shared" si="57"/>
        <v>#VALUE!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>
      <c r="A245" s="1"/>
      <c r="B245" s="1"/>
      <c r="C245" s="1"/>
      <c r="D245" s="1"/>
      <c r="E245" s="1"/>
      <c r="F245" s="1"/>
      <c r="G245" s="200" t="s">
        <v>299</v>
      </c>
      <c r="H245" s="180"/>
      <c r="I245" s="122">
        <f>I243-I244</f>
        <v>326418</v>
      </c>
      <c r="J245" s="12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2"/>
      <c r="I246" s="2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99" t="s">
        <v>300</v>
      </c>
      <c r="H247" s="179"/>
      <c r="I247" s="179"/>
      <c r="J247" s="18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9"/>
      <c r="H248" s="114" t="s">
        <v>6</v>
      </c>
      <c r="I248" s="115" t="s">
        <v>7</v>
      </c>
      <c r="J248" s="116" t="s">
        <v>8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17" t="s">
        <v>298</v>
      </c>
      <c r="H249" s="118">
        <f t="shared" ref="H249:I249" si="58">H18+H21+H27</f>
        <v>21340000</v>
      </c>
      <c r="I249" s="119">
        <f t="shared" si="58"/>
        <v>21341323</v>
      </c>
      <c r="J249" s="120">
        <f t="shared" ref="J249:J250" si="59">I249/H249</f>
        <v>1.0000619962511714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21" t="s">
        <v>55</v>
      </c>
      <c r="H250" s="11">
        <f t="shared" ref="H250:I250" si="60">H72+H95+H105+H110+H115+H125+H128+H138+H149+H122</f>
        <v>21340000</v>
      </c>
      <c r="I250" s="17">
        <f t="shared" si="60"/>
        <v>20181510</v>
      </c>
      <c r="J250" s="120">
        <f t="shared" si="59"/>
        <v>0.94571274601686972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200" t="s">
        <v>299</v>
      </c>
      <c r="H251" s="180"/>
      <c r="I251" s="122">
        <f>I249-I250</f>
        <v>1159813</v>
      </c>
      <c r="J251" s="12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2"/>
      <c r="I252" s="2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201" t="s">
        <v>301</v>
      </c>
      <c r="H253" s="179"/>
      <c r="I253" s="179"/>
      <c r="J253" s="18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24" t="s">
        <v>27</v>
      </c>
      <c r="H254" s="125" t="s">
        <v>6</v>
      </c>
      <c r="I254" s="126" t="s">
        <v>7</v>
      </c>
      <c r="J254" s="127" t="s">
        <v>8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28" t="s">
        <v>298</v>
      </c>
      <c r="H255" s="49">
        <f t="shared" ref="H255:I255" si="61">H41</f>
        <v>66512501</v>
      </c>
      <c r="I255" s="49">
        <f t="shared" si="61"/>
        <v>11555901</v>
      </c>
      <c r="J255" s="129">
        <f t="shared" ref="J255:J256" si="62">I255/H255</f>
        <v>0.17374028680713721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28" t="s">
        <v>55</v>
      </c>
      <c r="H256" s="130">
        <f t="shared" ref="H256:I256" si="63">H235</f>
        <v>66510000</v>
      </c>
      <c r="I256" s="130">
        <f t="shared" si="63"/>
        <v>8217000</v>
      </c>
      <c r="J256" s="131">
        <f t="shared" si="62"/>
        <v>0.12354533152909337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202" t="s">
        <v>302</v>
      </c>
      <c r="H257" s="180"/>
      <c r="I257" s="132">
        <f>I255-I256</f>
        <v>3338901</v>
      </c>
      <c r="J257" s="13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34"/>
      <c r="H258" s="135"/>
      <c r="I258" s="136"/>
      <c r="J258" s="13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34"/>
      <c r="H259" s="138"/>
      <c r="I259" s="138"/>
      <c r="J259" s="13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34"/>
      <c r="H260" s="138"/>
      <c r="I260" s="138"/>
      <c r="J260" s="13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97"/>
      <c r="H261" s="198"/>
      <c r="I261" s="140"/>
      <c r="J261" s="14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34"/>
      <c r="H262" s="135"/>
      <c r="I262" s="136"/>
      <c r="J262" s="13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34"/>
      <c r="H263" s="138"/>
      <c r="I263" s="138"/>
      <c r="J263" s="13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34"/>
      <c r="H264" s="138"/>
      <c r="I264" s="138"/>
      <c r="J264" s="13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97"/>
      <c r="H265" s="198"/>
      <c r="I265" s="140"/>
      <c r="J265" s="1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34"/>
      <c r="H266" s="135"/>
      <c r="I266" s="136"/>
      <c r="J266" s="13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34"/>
      <c r="H267" s="138"/>
      <c r="I267" s="138"/>
      <c r="J267" s="13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34"/>
      <c r="H268" s="138"/>
      <c r="I268" s="138"/>
      <c r="J268" s="13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97"/>
      <c r="H269" s="198"/>
      <c r="I269" s="140"/>
      <c r="J269" s="14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2"/>
      <c r="I270" s="2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2"/>
      <c r="I271" s="2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2"/>
      <c r="I272" s="2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2"/>
      <c r="I273" s="2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2"/>
      <c r="I274" s="2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2"/>
      <c r="I275" s="2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2"/>
      <c r="I276" s="2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2"/>
      <c r="I277" s="2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2"/>
      <c r="I278" s="2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2"/>
      <c r="I279" s="2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2"/>
      <c r="I280" s="2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2"/>
      <c r="I281" s="2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2"/>
      <c r="I282" s="2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2"/>
      <c r="I283" s="2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2"/>
      <c r="I284" s="2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2"/>
      <c r="I285" s="2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2"/>
      <c r="I286" s="2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2"/>
      <c r="I287" s="2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2"/>
      <c r="I288" s="2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2"/>
      <c r="I289" s="2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2"/>
      <c r="I290" s="2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2"/>
      <c r="I291" s="2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2"/>
      <c r="I292" s="2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2"/>
      <c r="I293" s="2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2"/>
      <c r="I294" s="2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2"/>
      <c r="I295" s="2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2"/>
      <c r="I296" s="2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2"/>
      <c r="I297" s="2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2"/>
      <c r="I298" s="2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2"/>
      <c r="I299" s="2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2"/>
      <c r="I300" s="2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2"/>
      <c r="I301" s="2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2"/>
      <c r="I302" s="2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2"/>
      <c r="I303" s="2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2"/>
      <c r="I304" s="2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2"/>
      <c r="I305" s="2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2"/>
      <c r="I306" s="2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2"/>
      <c r="I307" s="2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2"/>
      <c r="I308" s="2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2"/>
      <c r="I309" s="2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2"/>
      <c r="I310" s="2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2"/>
      <c r="I311" s="2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2"/>
      <c r="I312" s="2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2"/>
      <c r="I313" s="2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2"/>
      <c r="I314" s="2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2"/>
      <c r="I315" s="2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2"/>
      <c r="I316" s="2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2"/>
      <c r="I317" s="2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2"/>
      <c r="I318" s="2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2"/>
      <c r="I319" s="2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2"/>
      <c r="I320" s="2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2"/>
      <c r="I321" s="2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2"/>
      <c r="I322" s="2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2"/>
      <c r="I323" s="2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2"/>
      <c r="I324" s="2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2"/>
      <c r="I325" s="2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2"/>
      <c r="I326" s="2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2"/>
      <c r="I327" s="2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2"/>
      <c r="I328" s="2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2"/>
      <c r="I329" s="2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2"/>
      <c r="I330" s="2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2"/>
      <c r="I331" s="2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2"/>
      <c r="I332" s="2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2"/>
      <c r="I333" s="2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2"/>
      <c r="I334" s="2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2"/>
      <c r="I335" s="2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2"/>
      <c r="I336" s="2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2"/>
      <c r="I337" s="2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2"/>
      <c r="I338" s="2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2"/>
      <c r="I339" s="2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2"/>
      <c r="I340" s="2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2"/>
      <c r="I341" s="2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2"/>
      <c r="I342" s="2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2"/>
      <c r="I343" s="2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2"/>
      <c r="I344" s="2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2"/>
      <c r="I345" s="2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2"/>
      <c r="I346" s="2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2"/>
      <c r="I347" s="2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2"/>
      <c r="I348" s="2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2"/>
      <c r="I349" s="2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2"/>
      <c r="I350" s="2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2"/>
      <c r="I351" s="2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2"/>
      <c r="I352" s="2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2"/>
      <c r="I353" s="2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2"/>
      <c r="I354" s="2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2"/>
      <c r="I355" s="2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2"/>
      <c r="I356" s="2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2"/>
      <c r="I357" s="2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2"/>
      <c r="I358" s="2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2"/>
      <c r="I359" s="2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2"/>
      <c r="I360" s="2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2"/>
      <c r="I361" s="2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2"/>
      <c r="I362" s="2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2"/>
      <c r="I363" s="2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2"/>
      <c r="I364" s="2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2"/>
      <c r="I365" s="2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2"/>
      <c r="I366" s="2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2"/>
      <c r="I367" s="2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2"/>
      <c r="I368" s="2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2"/>
      <c r="I369" s="2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2"/>
      <c r="I370" s="2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2"/>
      <c r="I371" s="2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2"/>
      <c r="I372" s="2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2"/>
      <c r="I373" s="2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2"/>
      <c r="I374" s="2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2"/>
      <c r="I375" s="2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2"/>
      <c r="I376" s="2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2"/>
      <c r="I377" s="2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2"/>
      <c r="I378" s="2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2"/>
      <c r="I379" s="2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2"/>
      <c r="I380" s="2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2"/>
      <c r="I381" s="2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2"/>
      <c r="I382" s="2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2"/>
      <c r="I383" s="2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2"/>
      <c r="I384" s="2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2"/>
      <c r="I385" s="2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2"/>
      <c r="I386" s="2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2"/>
      <c r="I387" s="2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2"/>
      <c r="I388" s="2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2"/>
      <c r="I389" s="2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2"/>
      <c r="I390" s="2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2"/>
      <c r="I391" s="2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2"/>
      <c r="I392" s="2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2"/>
      <c r="I393" s="2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2"/>
      <c r="I394" s="2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2"/>
      <c r="I395" s="2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2"/>
      <c r="I396" s="2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2"/>
      <c r="I397" s="2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2"/>
      <c r="I398" s="2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2"/>
      <c r="I399" s="2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2"/>
      <c r="I400" s="2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2"/>
      <c r="I401" s="2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2"/>
      <c r="I402" s="2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2"/>
      <c r="I403" s="2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2"/>
      <c r="I404" s="2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2"/>
      <c r="I405" s="2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2"/>
      <c r="I406" s="2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2"/>
      <c r="I407" s="2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2"/>
      <c r="I408" s="2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2"/>
      <c r="I409" s="2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2"/>
      <c r="I410" s="2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2"/>
      <c r="I411" s="2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2"/>
      <c r="I412" s="2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2"/>
      <c r="I413" s="2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2"/>
      <c r="I414" s="2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2"/>
      <c r="I415" s="2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2"/>
      <c r="I416" s="2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2"/>
      <c r="I417" s="2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2"/>
      <c r="I418" s="2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2"/>
      <c r="I419" s="2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2"/>
      <c r="I420" s="2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2"/>
      <c r="I421" s="2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2"/>
      <c r="I422" s="2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2"/>
      <c r="I423" s="2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2"/>
      <c r="I424" s="2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2"/>
      <c r="I425" s="2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2"/>
      <c r="I426" s="2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2"/>
      <c r="I427" s="2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2"/>
      <c r="I428" s="2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2"/>
      <c r="I429" s="2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2"/>
      <c r="I430" s="2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2"/>
      <c r="I431" s="2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2"/>
      <c r="I432" s="2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2"/>
      <c r="I433" s="2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2"/>
      <c r="I434" s="2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2"/>
      <c r="I435" s="2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2"/>
      <c r="I436" s="2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2"/>
      <c r="I437" s="2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2"/>
      <c r="I438" s="2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2"/>
      <c r="I439" s="2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2"/>
      <c r="I440" s="2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2"/>
      <c r="I441" s="2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2"/>
      <c r="I442" s="2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2"/>
      <c r="I443" s="2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2"/>
      <c r="I444" s="2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2"/>
      <c r="I445" s="2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2"/>
      <c r="I446" s="2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2"/>
      <c r="I447" s="2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2"/>
      <c r="I448" s="2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 spans="1:29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29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29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29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2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29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29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29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29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 spans="1:29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 spans="1:2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 spans="1:29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 spans="1:29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 spans="1:29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 spans="1:29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 spans="1:29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 spans="1:29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 spans="1:29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 spans="1:29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 spans="1:2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 spans="1:29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 spans="1:29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 spans="1:29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 spans="1:29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 spans="1:29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 spans="1:29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 spans="1:2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 spans="1:29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 spans="1:29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 spans="1:29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 spans="1:29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 spans="1:29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 spans="1: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 spans="1:29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 spans="1:29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 spans="1:29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 spans="1:29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 spans="1:29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 spans="1:29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 spans="1:29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 spans="1:29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 spans="1:29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 spans="1:29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1:29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 spans="1:29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 spans="1:29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 spans="1:29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 spans="1:29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 spans="1:29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 spans="1:29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 spans="1:29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 spans="1:29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 spans="1:29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 spans="1:29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 spans="1:29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 spans="1:29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 spans="1:29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 spans="1:29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 spans="1:29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 spans="1:29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 spans="1:29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 spans="1:29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 spans="1:29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 spans="1:29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 spans="1:29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 spans="1:29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 spans="1:29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 spans="1:29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 spans="1:29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 spans="1:29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 spans="1:29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 spans="1:29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 spans="1:2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 spans="1:29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 spans="1:29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 spans="1:29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 spans="1:29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 spans="1:29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 spans="1:29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 spans="1:29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 spans="1: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 spans="1:29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 spans="1:2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 spans="1:29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 spans="1:29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 spans="1:29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 spans="1:29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 spans="1:29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 spans="1:29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 spans="1:2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 spans="1:29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 spans="1:29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 spans="1:29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 spans="1:29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 spans="1:29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 spans="1:29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 spans="1:29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29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1:29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 spans="1:29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 spans="1:29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 spans="1:29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 spans="1:29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 spans="1:29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 spans="1:2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 spans="1:29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 spans="1:29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 spans="1:29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 spans="1:29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 spans="1:29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 spans="1:29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1:29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 spans="1:29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 spans="1:2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 spans="1:29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 spans="1:29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 spans="1:29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 spans="1:29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 spans="1:29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 spans="1:2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 spans="1:29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 spans="1:29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 spans="1:29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 spans="1:29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 spans="1:29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 spans="1:29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 spans="1:29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 spans="1:29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 spans="1:29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 spans="1:2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 spans="1:29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 spans="1:29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 spans="1:29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 spans="1:29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 spans="1:29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 spans="1:29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 spans="1:29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 spans="1:29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29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 spans="1:2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 spans="1:29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 spans="1:29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 spans="1:29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 spans="1:29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 spans="1:29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 spans="1:29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 spans="1:29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 spans="1:29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 spans="1:29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 spans="1: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 spans="1:29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 spans="1:29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 spans="1:29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 spans="1:29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 spans="1:29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 spans="1:29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 spans="1:29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 spans="1:29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 spans="1:29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 spans="1:2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 spans="1:29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 spans="1:29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 spans="1:29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 spans="1:29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 spans="1:29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 spans="1:29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 spans="1:29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 spans="1:29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 spans="1:2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 spans="1:29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 spans="1:29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 spans="1:29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 spans="1:29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 spans="1:29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 spans="1:29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 spans="1:29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 spans="1:29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 spans="1:29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 spans="1:2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 spans="1:29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 spans="1:29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 spans="1:29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 spans="1:29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 spans="1:29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 spans="1:29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 spans="1:2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 spans="1:29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29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29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 spans="1:29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 spans="1:29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 spans="1:29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 spans="1:29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 spans="1:29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 spans="1:29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 spans="1:2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 spans="1:29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 spans="1:29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 spans="1:29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 spans="1:29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 spans="1:29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 spans="1:2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 spans="1:29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 spans="1:29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 spans="1:29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 spans="1:29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 spans="1:29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 spans="1:29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 spans="1:29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 spans="1:29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 spans="1:29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 spans="1:2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 spans="1:29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 spans="1:29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 spans="1:29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 spans="1:29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 spans="1:29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  <row r="975" spans="1:29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</row>
    <row r="976" spans="1:29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</row>
    <row r="977" spans="1:29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</row>
    <row r="978" spans="1:29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</row>
    <row r="979" spans="1:2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</row>
    <row r="980" spans="1:29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</row>
    <row r="981" spans="1:29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</row>
    <row r="982" spans="1:29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</row>
    <row r="983" spans="1:29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</row>
    <row r="984" spans="1:29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</row>
    <row r="985" spans="1:29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</row>
    <row r="986" spans="1:29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</row>
    <row r="987" spans="1:29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</row>
    <row r="988" spans="1:29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</row>
    <row r="989" spans="1:2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</row>
    <row r="990" spans="1:29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</row>
    <row r="991" spans="1:29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</row>
    <row r="992" spans="1:29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</row>
    <row r="993" spans="1:29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</row>
    <row r="994" spans="1:29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</row>
    <row r="995" spans="1:29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</row>
    <row r="996" spans="1:29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</row>
    <row r="997" spans="1:29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</row>
    <row r="998" spans="1:29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</row>
    <row r="999" spans="1:2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</row>
    <row r="1000" spans="1:29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 spans="1:29" ht="15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</row>
    <row r="1002" spans="1:29" ht="15.7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</row>
    <row r="1003" spans="1:29" ht="15.7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</row>
    <row r="1004" spans="1:29" ht="15.7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</row>
    <row r="1005" spans="1:29" ht="15.7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</row>
    <row r="1006" spans="1:29" ht="15.7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</row>
    <row r="1007" spans="1:29" ht="15.7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</row>
    <row r="1008" spans="1:29" ht="15.7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</row>
    <row r="1009" spans="1:29" ht="15.7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</row>
    <row r="1010" spans="1:29" ht="15.7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</row>
    <row r="1011" spans="1:29" ht="15.7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</row>
    <row r="1012" spans="1:29" ht="15.7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</row>
    <row r="1013" spans="1:29" ht="15.7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</row>
    <row r="1014" spans="1:29" ht="15.7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</row>
    <row r="1015" spans="1:29" ht="15.7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</row>
    <row r="1016" spans="1:29" ht="15.7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</row>
    <row r="1017" spans="1:29" ht="15.7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</row>
    <row r="1018" spans="1:29" ht="15.7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</row>
    <row r="1019" spans="1:29" ht="15.7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</row>
    <row r="1020" spans="1:29" ht="15.7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</row>
    <row r="1021" spans="1:29" ht="15.75" customHeight="1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</row>
    <row r="1022" spans="1:29" ht="15.75" customHeight="1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</row>
    <row r="1023" spans="1:29" ht="15.75" customHeight="1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</row>
    <row r="1024" spans="1:29" ht="15.75" customHeight="1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</row>
    <row r="1025" spans="1:29" ht="15.75" customHeight="1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</row>
    <row r="1026" spans="1:29" ht="15.75" customHeight="1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</row>
    <row r="1027" spans="1:29" ht="15.75" customHeight="1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</row>
    <row r="1028" spans="1:29" ht="15.75" customHeight="1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</row>
    <row r="1029" spans="1:29" ht="15.75" customHeight="1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</row>
    <row r="1030" spans="1:29" ht="15.75" customHeight="1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</row>
    <row r="1031" spans="1:29" ht="15.75" customHeight="1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</row>
    <row r="1032" spans="1:29" ht="15.75" customHeight="1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</row>
    <row r="1033" spans="1:29" ht="15.75" customHeight="1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</row>
    <row r="1034" spans="1:29" ht="15.75" customHeight="1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</row>
    <row r="1035" spans="1:29" ht="15.75" customHeight="1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</row>
    <row r="1036" spans="1:29" ht="15.75" customHeight="1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</row>
    <row r="1037" spans="1:29" ht="15.75" customHeight="1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</row>
    <row r="1038" spans="1:29" ht="15.75" customHeight="1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</row>
    <row r="1039" spans="1:29" ht="15.75" customHeight="1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</row>
    <row r="1040" spans="1:29" ht="15.75" customHeight="1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</row>
    <row r="1041" spans="1:29" ht="15.75" customHeight="1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</row>
    <row r="1042" spans="1:29" ht="15.75" customHeight="1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</row>
    <row r="1043" spans="1:29" ht="15.75" customHeight="1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</row>
    <row r="1044" spans="1:29" ht="15.75" customHeight="1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</row>
    <row r="1045" spans="1:29" ht="15.75" customHeight="1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</row>
    <row r="1046" spans="1:29" ht="15.75" customHeight="1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</row>
    <row r="1047" spans="1:29" ht="15.75" customHeight="1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</row>
    <row r="1048" spans="1:29" ht="15.75" customHeight="1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</row>
    <row r="1049" spans="1:29" ht="15.75" customHeight="1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</row>
    <row r="1050" spans="1:29" ht="15.75" customHeight="1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</row>
    <row r="1051" spans="1:29" ht="15.75" customHeight="1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</row>
    <row r="1052" spans="1:29" ht="15.75" customHeight="1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</row>
    <row r="1053" spans="1:29" ht="15.75" customHeight="1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</row>
    <row r="1054" spans="1:29" ht="15.75" customHeight="1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</row>
    <row r="1055" spans="1:29" ht="15.75" customHeight="1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</row>
    <row r="1056" spans="1:29" ht="15.75" customHeight="1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</row>
    <row r="1057" spans="1:29" ht="15.75" customHeight="1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</row>
    <row r="1058" spans="1:29" ht="15.75" customHeight="1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</row>
    <row r="1059" spans="1:29" ht="15.75" customHeight="1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</row>
    <row r="1060" spans="1:29" ht="15.75" customHeight="1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</row>
    <row r="1061" spans="1:29" ht="15.75" customHeight="1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</row>
    <row r="1062" spans="1:29" ht="15.75" customHeight="1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</row>
    <row r="1063" spans="1:29" ht="15.75" customHeight="1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</row>
    <row r="1064" spans="1:29" ht="15.75" customHeight="1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</row>
    <row r="1065" spans="1:29" ht="15.75" customHeight="1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</row>
    <row r="1066" spans="1:29" ht="15.75" customHeight="1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</row>
    <row r="1067" spans="1:29" ht="15.75" customHeight="1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</row>
    <row r="1068" spans="1:29" ht="15.75" customHeight="1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</row>
    <row r="1069" spans="1:29" ht="15.75" customHeight="1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</row>
    <row r="1070" spans="1:29" ht="15.75" customHeight="1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</row>
    <row r="1071" spans="1:29" ht="15.75" customHeight="1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</row>
    <row r="1072" spans="1:29" ht="15.75" customHeight="1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</row>
    <row r="1073" spans="1:29" ht="15.75" customHeight="1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</row>
    <row r="1074" spans="1:29" ht="15.75" customHeight="1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</row>
    <row r="1075" spans="1:29" ht="15.75" customHeight="1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</row>
    <row r="1076" spans="1:29" ht="15.75" customHeight="1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</row>
    <row r="1077" spans="1:29" ht="15.75" customHeight="1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</row>
    <row r="1078" spans="1:29" ht="15.75" customHeight="1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</row>
    <row r="1079" spans="1:29" ht="15.75" customHeight="1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</row>
    <row r="1080" spans="1:29" ht="15.75" customHeight="1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</row>
    <row r="1081" spans="1:29" ht="15.75" customHeight="1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</row>
    <row r="1082" spans="1:29" ht="15.75" customHeight="1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</row>
    <row r="1083" spans="1:29" ht="15.75" customHeight="1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</row>
    <row r="1084" spans="1:29" ht="15.75" customHeight="1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</row>
    <row r="1085" spans="1:29" ht="15.75" customHeight="1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</row>
    <row r="1086" spans="1:29" ht="15.75" customHeight="1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</row>
    <row r="1087" spans="1:29" ht="15.75" customHeight="1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</row>
    <row r="1088" spans="1:29" ht="15.75" customHeight="1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</row>
    <row r="1089" spans="1:29" ht="15.75" customHeight="1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</row>
    <row r="1090" spans="1:29" ht="15.75" customHeight="1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</row>
    <row r="1091" spans="1:29" ht="15.75" customHeight="1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</row>
    <row r="1092" spans="1:29" ht="15.75" customHeight="1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</row>
    <row r="1093" spans="1:29" ht="15.75" customHeight="1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</row>
    <row r="1094" spans="1:29" ht="15.75" customHeight="1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</row>
    <row r="1095" spans="1:29" ht="15.75" customHeight="1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</row>
    <row r="1096" spans="1:29" ht="15.75" customHeight="1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</row>
    <row r="1097" spans="1:29" ht="15.75" customHeight="1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</row>
    <row r="1098" spans="1:29" ht="15.75" customHeight="1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</row>
    <row r="1099" spans="1:29" ht="15.75" customHeight="1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</row>
    <row r="1100" spans="1:29" ht="15.75" customHeight="1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</row>
    <row r="1101" spans="1:29" ht="15.75" customHeight="1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</row>
    <row r="1102" spans="1:29" ht="15.75" customHeight="1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</row>
    <row r="1103" spans="1:29" ht="15.75" customHeight="1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</row>
    <row r="1104" spans="1:29" ht="15.75" customHeight="1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</row>
    <row r="1105" spans="1:29" ht="15.75" customHeight="1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</row>
    <row r="1106" spans="1:29" ht="15.75" customHeight="1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</row>
    <row r="1107" spans="1:29" ht="15.75" customHeight="1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</row>
    <row r="1108" spans="1:29" ht="15.75" customHeight="1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</row>
    <row r="1109" spans="1:29" ht="15.75" customHeight="1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</row>
  </sheetData>
  <mergeCells count="199">
    <mergeCell ref="D208:D209"/>
    <mergeCell ref="D210:D211"/>
    <mergeCell ref="D212:D213"/>
    <mergeCell ref="D215:D216"/>
    <mergeCell ref="D218:D224"/>
    <mergeCell ref="D226:D233"/>
    <mergeCell ref="D152:D158"/>
    <mergeCell ref="D160:D162"/>
    <mergeCell ref="D163:D167"/>
    <mergeCell ref="D169:D171"/>
    <mergeCell ref="D172:D174"/>
    <mergeCell ref="D175:D177"/>
    <mergeCell ref="D178:D179"/>
    <mergeCell ref="B152:B238"/>
    <mergeCell ref="C152:C159"/>
    <mergeCell ref="C160:C168"/>
    <mergeCell ref="C169:C187"/>
    <mergeCell ref="C188:C200"/>
    <mergeCell ref="C201:C214"/>
    <mergeCell ref="C215:C217"/>
    <mergeCell ref="C218:C225"/>
    <mergeCell ref="C226:C234"/>
    <mergeCell ref="B45:B65"/>
    <mergeCell ref="D49:D50"/>
    <mergeCell ref="D67:D69"/>
    <mergeCell ref="D70:D71"/>
    <mergeCell ref="D73:D87"/>
    <mergeCell ref="D88:D94"/>
    <mergeCell ref="D96:D99"/>
    <mergeCell ref="D100:D102"/>
    <mergeCell ref="D103:D104"/>
    <mergeCell ref="B67:B150"/>
    <mergeCell ref="C45:C51"/>
    <mergeCell ref="C52:C57"/>
    <mergeCell ref="C67:C95"/>
    <mergeCell ref="C96:C105"/>
    <mergeCell ref="C106:C110"/>
    <mergeCell ref="C111:C122"/>
    <mergeCell ref="C139:C149"/>
    <mergeCell ref="D134:D137"/>
    <mergeCell ref="D139:D140"/>
    <mergeCell ref="D141:D142"/>
    <mergeCell ref="D143:D144"/>
    <mergeCell ref="D145:D146"/>
    <mergeCell ref="D147:D148"/>
    <mergeCell ref="D203:D205"/>
    <mergeCell ref="D206:D207"/>
    <mergeCell ref="D180:D184"/>
    <mergeCell ref="D185:D186"/>
    <mergeCell ref="D188:D191"/>
    <mergeCell ref="D192:D194"/>
    <mergeCell ref="D195:D197"/>
    <mergeCell ref="D198:D199"/>
    <mergeCell ref="D201:D202"/>
    <mergeCell ref="D128:G128"/>
    <mergeCell ref="E133:G133"/>
    <mergeCell ref="D106:D107"/>
    <mergeCell ref="D108:D109"/>
    <mergeCell ref="D111:D114"/>
    <mergeCell ref="D116:D118"/>
    <mergeCell ref="D119:D121"/>
    <mergeCell ref="D123:D124"/>
    <mergeCell ref="D126:D127"/>
    <mergeCell ref="D129:D133"/>
    <mergeCell ref="D64:G64"/>
    <mergeCell ref="C65:G65"/>
    <mergeCell ref="E69:G69"/>
    <mergeCell ref="D72:G72"/>
    <mergeCell ref="E121:G121"/>
    <mergeCell ref="D122:G122"/>
    <mergeCell ref="E124:G124"/>
    <mergeCell ref="D125:G125"/>
    <mergeCell ref="E127:G127"/>
    <mergeCell ref="C123:C125"/>
    <mergeCell ref="C126:C138"/>
    <mergeCell ref="D2:K2"/>
    <mergeCell ref="D4:D12"/>
    <mergeCell ref="E4:E8"/>
    <mergeCell ref="F8:G8"/>
    <mergeCell ref="E12:G12"/>
    <mergeCell ref="D14:D28"/>
    <mergeCell ref="M15:M28"/>
    <mergeCell ref="E28:G28"/>
    <mergeCell ref="D52:D56"/>
    <mergeCell ref="E9:E11"/>
    <mergeCell ref="E14:E18"/>
    <mergeCell ref="D30:D41"/>
    <mergeCell ref="E30:E33"/>
    <mergeCell ref="E37:E39"/>
    <mergeCell ref="E109:G109"/>
    <mergeCell ref="D110:G110"/>
    <mergeCell ref="E114:G114"/>
    <mergeCell ref="D115:G115"/>
    <mergeCell ref="E118:G118"/>
    <mergeCell ref="F11:G11"/>
    <mergeCell ref="F18:G18"/>
    <mergeCell ref="E19:E21"/>
    <mergeCell ref="F21:G21"/>
    <mergeCell ref="E22:E27"/>
    <mergeCell ref="F27:G27"/>
    <mergeCell ref="E34:G34"/>
    <mergeCell ref="E36:G36"/>
    <mergeCell ref="E40:G40"/>
    <mergeCell ref="E41:G41"/>
    <mergeCell ref="B43:K43"/>
    <mergeCell ref="E46:G46"/>
    <mergeCell ref="C58:C61"/>
    <mergeCell ref="D58:D60"/>
    <mergeCell ref="E60:G60"/>
    <mergeCell ref="D61:G61"/>
    <mergeCell ref="C62:C64"/>
    <mergeCell ref="D62:D63"/>
    <mergeCell ref="E63:G63"/>
    <mergeCell ref="E71:G71"/>
    <mergeCell ref="E87:G87"/>
    <mergeCell ref="E94:G94"/>
    <mergeCell ref="D95:G95"/>
    <mergeCell ref="E99:G99"/>
    <mergeCell ref="E102:G102"/>
    <mergeCell ref="E104:G104"/>
    <mergeCell ref="D105:G105"/>
    <mergeCell ref="E107:G107"/>
    <mergeCell ref="K81:K86"/>
    <mergeCell ref="K88:K93"/>
    <mergeCell ref="K96:K104"/>
    <mergeCell ref="J52:J55"/>
    <mergeCell ref="K52:K57"/>
    <mergeCell ref="H58:H59"/>
    <mergeCell ref="I58:I59"/>
    <mergeCell ref="J58:J59"/>
    <mergeCell ref="K58:K61"/>
    <mergeCell ref="K73:K79"/>
    <mergeCell ref="E56:G56"/>
    <mergeCell ref="D57:G57"/>
    <mergeCell ref="D45:D46"/>
    <mergeCell ref="D47:D48"/>
    <mergeCell ref="E48:G48"/>
    <mergeCell ref="E50:G50"/>
    <mergeCell ref="D51:G51"/>
    <mergeCell ref="H52:H55"/>
    <mergeCell ref="I52:I55"/>
    <mergeCell ref="E207:G207"/>
    <mergeCell ref="K208:K209"/>
    <mergeCell ref="E209:G209"/>
    <mergeCell ref="E211:G211"/>
    <mergeCell ref="E213:G213"/>
    <mergeCell ref="G265:H265"/>
    <mergeCell ref="G269:H269"/>
    <mergeCell ref="G241:J241"/>
    <mergeCell ref="G245:H245"/>
    <mergeCell ref="G247:J247"/>
    <mergeCell ref="G251:H251"/>
    <mergeCell ref="G253:J253"/>
    <mergeCell ref="G257:H257"/>
    <mergeCell ref="G261:H261"/>
    <mergeCell ref="E186:G186"/>
    <mergeCell ref="E191:G191"/>
    <mergeCell ref="E194:G194"/>
    <mergeCell ref="E197:G197"/>
    <mergeCell ref="K198:K199"/>
    <mergeCell ref="E199:G199"/>
    <mergeCell ref="D200:G200"/>
    <mergeCell ref="E202:G202"/>
    <mergeCell ref="E205:G205"/>
    <mergeCell ref="K234:K238"/>
    <mergeCell ref="D149:G149"/>
    <mergeCell ref="C150:G150"/>
    <mergeCell ref="E137:G137"/>
    <mergeCell ref="D138:G138"/>
    <mergeCell ref="E140:G140"/>
    <mergeCell ref="E142:G142"/>
    <mergeCell ref="E144:G144"/>
    <mergeCell ref="E146:G146"/>
    <mergeCell ref="E148:G148"/>
    <mergeCell ref="E158:G158"/>
    <mergeCell ref="D159:G159"/>
    <mergeCell ref="K160:K162"/>
    <mergeCell ref="E162:G162"/>
    <mergeCell ref="E167:G167"/>
    <mergeCell ref="D168:G168"/>
    <mergeCell ref="E171:G171"/>
    <mergeCell ref="E174:G174"/>
    <mergeCell ref="E177:G177"/>
    <mergeCell ref="K178:K179"/>
    <mergeCell ref="E179:G179"/>
    <mergeCell ref="E184:G184"/>
    <mergeCell ref="K185:K186"/>
    <mergeCell ref="D187:G187"/>
    <mergeCell ref="D234:G234"/>
    <mergeCell ref="C235:G235"/>
    <mergeCell ref="C236:G236"/>
    <mergeCell ref="C237:G237"/>
    <mergeCell ref="C238:G238"/>
    <mergeCell ref="D214:G214"/>
    <mergeCell ref="E216:G216"/>
    <mergeCell ref="D217:G217"/>
    <mergeCell ref="E224:G224"/>
    <mergeCell ref="D225:G225"/>
    <mergeCell ref="E233:G233"/>
  </mergeCells>
  <phoneticPr fontId="17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2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3984375" defaultRowHeight="15" customHeight="1"/>
  <cols>
    <col min="1" max="3" width="14.3984375" customWidth="1"/>
    <col min="4" max="4" width="41.3984375" customWidth="1"/>
    <col min="5" max="5" width="8.796875" customWidth="1"/>
    <col min="6" max="6" width="14.3984375" customWidth="1"/>
    <col min="11" max="11" width="36.796875" customWidth="1"/>
    <col min="12" max="12" width="14.19921875" customWidth="1"/>
    <col min="13" max="13" width="40.398437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251" t="s">
        <v>303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1"/>
      <c r="D3" s="1"/>
      <c r="E3" s="1"/>
      <c r="F3" s="1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43" t="s">
        <v>304</v>
      </c>
      <c r="C4" s="143" t="s">
        <v>305</v>
      </c>
      <c r="D4" s="143" t="s">
        <v>306</v>
      </c>
      <c r="E4" s="143" t="s">
        <v>5</v>
      </c>
      <c r="F4" s="143" t="s">
        <v>307</v>
      </c>
      <c r="G4" s="144" t="s">
        <v>1</v>
      </c>
      <c r="H4" s="144" t="s">
        <v>55</v>
      </c>
      <c r="I4" s="144" t="s">
        <v>308</v>
      </c>
      <c r="J4" s="143" t="s">
        <v>309</v>
      </c>
      <c r="K4" s="143" t="s">
        <v>310</v>
      </c>
      <c r="L4" s="143" t="s">
        <v>311</v>
      </c>
      <c r="M4" s="143" t="s">
        <v>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45"/>
      <c r="B5" s="146" t="s">
        <v>312</v>
      </c>
      <c r="C5" s="146" t="s">
        <v>313</v>
      </c>
      <c r="D5" s="146" t="s">
        <v>314</v>
      </c>
      <c r="E5" s="146" t="s">
        <v>315</v>
      </c>
      <c r="F5" s="146" t="s">
        <v>316</v>
      </c>
      <c r="G5" s="147"/>
      <c r="H5" s="148" t="s">
        <v>317</v>
      </c>
      <c r="I5" s="149" t="s">
        <v>308</v>
      </c>
      <c r="J5" s="146" t="s">
        <v>312</v>
      </c>
      <c r="K5" s="146" t="s">
        <v>318</v>
      </c>
      <c r="L5" s="146" t="s">
        <v>319</v>
      </c>
      <c r="M5" s="146" t="s">
        <v>320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45"/>
      <c r="B6" s="18">
        <v>20220403</v>
      </c>
      <c r="C6" s="18" t="s">
        <v>321</v>
      </c>
      <c r="D6" s="15" t="s">
        <v>38</v>
      </c>
      <c r="E6" s="18" t="s">
        <v>39</v>
      </c>
      <c r="F6" s="18" t="s">
        <v>322</v>
      </c>
      <c r="G6" s="17">
        <v>1000000</v>
      </c>
      <c r="H6" s="17"/>
      <c r="I6" s="150">
        <f>G6-H6</f>
        <v>1000000</v>
      </c>
      <c r="J6" s="15"/>
      <c r="K6" s="15"/>
      <c r="L6" s="15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43.5" customHeight="1">
      <c r="A7" s="145"/>
      <c r="B7" s="18">
        <v>20220404</v>
      </c>
      <c r="C7" s="18" t="s">
        <v>321</v>
      </c>
      <c r="D7" s="18" t="s">
        <v>38</v>
      </c>
      <c r="E7" s="18" t="s">
        <v>39</v>
      </c>
      <c r="F7" s="18" t="s">
        <v>322</v>
      </c>
      <c r="G7" s="16">
        <v>445000</v>
      </c>
      <c r="H7" s="17"/>
      <c r="I7" s="150">
        <f>I6+G7-H6</f>
        <v>1445000</v>
      </c>
      <c r="J7" s="15"/>
      <c r="K7" s="15"/>
      <c r="L7" s="15"/>
      <c r="M7" s="240" t="s">
        <v>323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46.5" customHeight="1">
      <c r="A8" s="145"/>
      <c r="B8" s="18">
        <v>20220404</v>
      </c>
      <c r="C8" s="18" t="s">
        <v>321</v>
      </c>
      <c r="D8" s="18" t="s">
        <v>324</v>
      </c>
      <c r="E8" s="15" t="s">
        <v>13</v>
      </c>
      <c r="F8" s="18" t="s">
        <v>322</v>
      </c>
      <c r="G8" s="16">
        <v>555000</v>
      </c>
      <c r="H8" s="17"/>
      <c r="I8" s="150">
        <f t="shared" ref="I8:I86" si="0">I7+G8-H8</f>
        <v>2000000</v>
      </c>
      <c r="J8" s="15">
        <v>20210512</v>
      </c>
      <c r="K8" s="15"/>
      <c r="L8" s="15"/>
      <c r="M8" s="18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8">
        <v>20220404</v>
      </c>
      <c r="C9" s="18" t="s">
        <v>321</v>
      </c>
      <c r="D9" s="18" t="s">
        <v>325</v>
      </c>
      <c r="E9" s="15" t="s">
        <v>13</v>
      </c>
      <c r="F9" s="18" t="s">
        <v>322</v>
      </c>
      <c r="G9" s="16">
        <v>1000000</v>
      </c>
      <c r="H9" s="17"/>
      <c r="I9" s="150">
        <f t="shared" si="0"/>
        <v>3000000</v>
      </c>
      <c r="J9" s="15">
        <v>20210512</v>
      </c>
      <c r="K9" s="15"/>
      <c r="L9" s="15"/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8">
        <v>20220405</v>
      </c>
      <c r="C10" s="18" t="s">
        <v>321</v>
      </c>
      <c r="D10" s="18" t="s">
        <v>326</v>
      </c>
      <c r="E10" s="15" t="s">
        <v>13</v>
      </c>
      <c r="F10" s="18" t="s">
        <v>322</v>
      </c>
      <c r="G10" s="17">
        <v>1000000</v>
      </c>
      <c r="H10" s="17"/>
      <c r="I10" s="150">
        <f t="shared" si="0"/>
        <v>4000000</v>
      </c>
      <c r="J10" s="15">
        <v>20210513</v>
      </c>
      <c r="K10" s="15"/>
      <c r="L10" s="15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8">
        <v>20220405</v>
      </c>
      <c r="C11" s="18" t="s">
        <v>321</v>
      </c>
      <c r="D11" s="18" t="s">
        <v>327</v>
      </c>
      <c r="E11" s="15" t="s">
        <v>13</v>
      </c>
      <c r="F11" s="18" t="s">
        <v>322</v>
      </c>
      <c r="G11" s="17">
        <v>1000000</v>
      </c>
      <c r="H11" s="17"/>
      <c r="I11" s="150">
        <f t="shared" si="0"/>
        <v>5000000</v>
      </c>
      <c r="J11" s="15">
        <v>20210518</v>
      </c>
      <c r="K11" s="15"/>
      <c r="L11" s="15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7.75" customHeight="1">
      <c r="A12" s="1"/>
      <c r="B12" s="18">
        <v>20220406</v>
      </c>
      <c r="C12" s="18" t="s">
        <v>321</v>
      </c>
      <c r="D12" s="18" t="s">
        <v>328</v>
      </c>
      <c r="E12" s="15" t="s">
        <v>13</v>
      </c>
      <c r="F12" s="18" t="s">
        <v>322</v>
      </c>
      <c r="G12" s="16">
        <v>1012667</v>
      </c>
      <c r="H12" s="17"/>
      <c r="I12" s="150">
        <f t="shared" si="0"/>
        <v>6012667</v>
      </c>
      <c r="J12" s="15">
        <v>20210518</v>
      </c>
      <c r="K12" s="15"/>
      <c r="L12" s="15"/>
      <c r="M12" s="240" t="s">
        <v>329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6" customHeight="1">
      <c r="A13" s="1"/>
      <c r="B13" s="18" t="s">
        <v>20</v>
      </c>
      <c r="C13" s="18" t="s">
        <v>330</v>
      </c>
      <c r="D13" s="18" t="s">
        <v>331</v>
      </c>
      <c r="E13" s="18" t="s">
        <v>17</v>
      </c>
      <c r="F13" s="18" t="s">
        <v>322</v>
      </c>
      <c r="G13" s="16">
        <v>401</v>
      </c>
      <c r="H13" s="17"/>
      <c r="I13" s="150">
        <f t="shared" si="0"/>
        <v>6013068</v>
      </c>
      <c r="J13" s="15"/>
      <c r="K13" s="15"/>
      <c r="L13" s="15"/>
      <c r="M13" s="18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8">
        <v>20220416</v>
      </c>
      <c r="C14" s="18" t="s">
        <v>321</v>
      </c>
      <c r="D14" s="18" t="s">
        <v>18</v>
      </c>
      <c r="E14" s="18" t="s">
        <v>17</v>
      </c>
      <c r="F14" s="18" t="s">
        <v>332</v>
      </c>
      <c r="G14" s="16">
        <v>169</v>
      </c>
      <c r="H14" s="17"/>
      <c r="I14" s="150">
        <f t="shared" si="0"/>
        <v>6013237</v>
      </c>
      <c r="J14" s="15">
        <v>20210521</v>
      </c>
      <c r="K14" s="15"/>
      <c r="L14" s="15"/>
      <c r="M14" s="1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8">
        <v>20220421</v>
      </c>
      <c r="C15" s="18" t="s">
        <v>321</v>
      </c>
      <c r="D15" s="18" t="s">
        <v>46</v>
      </c>
      <c r="E15" s="18" t="s">
        <v>47</v>
      </c>
      <c r="F15" s="18" t="s">
        <v>322</v>
      </c>
      <c r="G15" s="16">
        <v>1000000</v>
      </c>
      <c r="H15" s="17"/>
      <c r="I15" s="150">
        <f t="shared" si="0"/>
        <v>7013237</v>
      </c>
      <c r="J15" s="15">
        <v>20210521</v>
      </c>
      <c r="K15" s="15"/>
      <c r="L15" s="15"/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8">
        <v>20220422</v>
      </c>
      <c r="C16" s="18" t="s">
        <v>321</v>
      </c>
      <c r="D16" s="26" t="s">
        <v>333</v>
      </c>
      <c r="E16" s="18" t="s">
        <v>72</v>
      </c>
      <c r="F16" s="15" t="s">
        <v>332</v>
      </c>
      <c r="G16" s="17"/>
      <c r="H16" s="16">
        <v>20000</v>
      </c>
      <c r="I16" s="150">
        <f t="shared" si="0"/>
        <v>6993237</v>
      </c>
      <c r="J16" s="15">
        <v>20210522</v>
      </c>
      <c r="K16" s="15"/>
      <c r="L16" s="15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8">
        <v>20220502</v>
      </c>
      <c r="C17" s="18" t="s">
        <v>321</v>
      </c>
      <c r="D17" s="18" t="s">
        <v>334</v>
      </c>
      <c r="E17" s="18" t="s">
        <v>112</v>
      </c>
      <c r="F17" s="15" t="s">
        <v>332</v>
      </c>
      <c r="G17" s="17"/>
      <c r="H17" s="16">
        <v>149850</v>
      </c>
      <c r="I17" s="150">
        <f t="shared" si="0"/>
        <v>6843387</v>
      </c>
      <c r="J17" s="15">
        <v>20210522</v>
      </c>
      <c r="K17" s="15"/>
      <c r="L17" s="15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8">
        <v>20220502</v>
      </c>
      <c r="C18" s="18" t="s">
        <v>321</v>
      </c>
      <c r="D18" s="18" t="s">
        <v>335</v>
      </c>
      <c r="E18" s="18" t="s">
        <v>112</v>
      </c>
      <c r="F18" s="15" t="s">
        <v>332</v>
      </c>
      <c r="G18" s="17"/>
      <c r="H18" s="16">
        <v>772200</v>
      </c>
      <c r="I18" s="150">
        <f t="shared" si="0"/>
        <v>6071187</v>
      </c>
      <c r="J18" s="15">
        <v>20210522</v>
      </c>
      <c r="K18" s="15"/>
      <c r="L18" s="15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8">
        <v>20220502</v>
      </c>
      <c r="C19" s="18" t="s">
        <v>321</v>
      </c>
      <c r="D19" s="26" t="s">
        <v>336</v>
      </c>
      <c r="E19" s="18" t="s">
        <v>199</v>
      </c>
      <c r="F19" s="15" t="s">
        <v>332</v>
      </c>
      <c r="G19" s="17"/>
      <c r="H19" s="16">
        <v>500000</v>
      </c>
      <c r="I19" s="150">
        <f t="shared" si="0"/>
        <v>5571187</v>
      </c>
      <c r="J19" s="15">
        <v>20210523</v>
      </c>
      <c r="K19" s="15"/>
      <c r="L19" s="15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8">
        <v>20220503</v>
      </c>
      <c r="C20" s="18" t="s">
        <v>321</v>
      </c>
      <c r="D20" s="26" t="s">
        <v>335</v>
      </c>
      <c r="E20" s="18" t="s">
        <v>112</v>
      </c>
      <c r="F20" s="15" t="s">
        <v>332</v>
      </c>
      <c r="G20" s="17"/>
      <c r="H20" s="16">
        <v>77800</v>
      </c>
      <c r="I20" s="150">
        <f t="shared" si="0"/>
        <v>5493387</v>
      </c>
      <c r="J20" s="15">
        <v>20210523</v>
      </c>
      <c r="K20" s="15"/>
      <c r="L20" s="15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8">
        <v>20220503</v>
      </c>
      <c r="C21" s="18" t="s">
        <v>321</v>
      </c>
      <c r="D21" s="18" t="s">
        <v>337</v>
      </c>
      <c r="E21" s="18" t="s">
        <v>191</v>
      </c>
      <c r="F21" s="18" t="s">
        <v>322</v>
      </c>
      <c r="G21" s="17"/>
      <c r="H21" s="16">
        <v>285500</v>
      </c>
      <c r="I21" s="150">
        <f t="shared" si="0"/>
        <v>5207887</v>
      </c>
      <c r="J21" s="15">
        <v>20210524</v>
      </c>
      <c r="K21" s="15"/>
      <c r="L21" s="15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8">
        <v>20220505</v>
      </c>
      <c r="C22" s="18" t="s">
        <v>321</v>
      </c>
      <c r="D22" s="151" t="s">
        <v>31</v>
      </c>
      <c r="E22" s="18" t="s">
        <v>15</v>
      </c>
      <c r="F22" s="18" t="s">
        <v>322</v>
      </c>
      <c r="G22" s="16">
        <v>2327333</v>
      </c>
      <c r="H22" s="17"/>
      <c r="I22" s="150">
        <f t="shared" si="0"/>
        <v>7535220</v>
      </c>
      <c r="J22" s="15">
        <v>20210524</v>
      </c>
      <c r="K22" s="15"/>
      <c r="L22" s="15"/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8">
        <v>20220509</v>
      </c>
      <c r="C23" s="18" t="s">
        <v>321</v>
      </c>
      <c r="D23" s="18" t="s">
        <v>338</v>
      </c>
      <c r="E23" s="18" t="s">
        <v>193</v>
      </c>
      <c r="F23" s="18" t="s">
        <v>332</v>
      </c>
      <c r="G23" s="17"/>
      <c r="H23" s="16">
        <v>599560</v>
      </c>
      <c r="I23" s="150">
        <f t="shared" si="0"/>
        <v>6935660</v>
      </c>
      <c r="J23" s="15"/>
      <c r="K23" s="15"/>
      <c r="L23" s="15"/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8">
        <v>20220511</v>
      </c>
      <c r="C24" s="18" t="s">
        <v>321</v>
      </c>
      <c r="D24" s="18" t="s">
        <v>195</v>
      </c>
      <c r="E24" s="18" t="s">
        <v>196</v>
      </c>
      <c r="F24" s="18" t="s">
        <v>332</v>
      </c>
      <c r="G24" s="17"/>
      <c r="H24" s="16">
        <v>193100</v>
      </c>
      <c r="I24" s="150">
        <f t="shared" si="0"/>
        <v>6742560</v>
      </c>
      <c r="J24" s="15">
        <v>20210524</v>
      </c>
      <c r="K24" s="15"/>
      <c r="L24" s="15"/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8">
        <v>20220512</v>
      </c>
      <c r="C25" s="18" t="s">
        <v>321</v>
      </c>
      <c r="D25" s="26" t="s">
        <v>339</v>
      </c>
      <c r="E25" s="18" t="s">
        <v>150</v>
      </c>
      <c r="F25" s="18" t="s">
        <v>332</v>
      </c>
      <c r="G25" s="17"/>
      <c r="H25" s="16">
        <v>3600</v>
      </c>
      <c r="I25" s="150">
        <f t="shared" si="0"/>
        <v>6738960</v>
      </c>
      <c r="J25" s="15">
        <v>20210525</v>
      </c>
      <c r="K25" s="15"/>
      <c r="L25" s="15"/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8">
        <v>20220513</v>
      </c>
      <c r="C26" s="18" t="s">
        <v>321</v>
      </c>
      <c r="D26" s="26" t="s">
        <v>339</v>
      </c>
      <c r="E26" s="18" t="s">
        <v>150</v>
      </c>
      <c r="F26" s="18" t="s">
        <v>332</v>
      </c>
      <c r="G26" s="17"/>
      <c r="H26" s="16">
        <v>1800</v>
      </c>
      <c r="I26" s="150">
        <f t="shared" si="0"/>
        <v>6737160</v>
      </c>
      <c r="J26" s="15">
        <v>20210525</v>
      </c>
      <c r="K26" s="15"/>
      <c r="L26" s="15"/>
      <c r="M26" s="1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8">
        <v>20220513</v>
      </c>
      <c r="C27" s="18" t="s">
        <v>321</v>
      </c>
      <c r="D27" s="26" t="s">
        <v>339</v>
      </c>
      <c r="E27" s="18" t="s">
        <v>150</v>
      </c>
      <c r="F27" s="18" t="s">
        <v>332</v>
      </c>
      <c r="G27" s="17"/>
      <c r="H27" s="16">
        <v>1800</v>
      </c>
      <c r="I27" s="150">
        <f t="shared" si="0"/>
        <v>6735360</v>
      </c>
      <c r="J27" s="15">
        <v>20210525</v>
      </c>
      <c r="K27" s="15"/>
      <c r="L27" s="15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8">
        <v>20220513</v>
      </c>
      <c r="C28" s="18" t="s">
        <v>321</v>
      </c>
      <c r="D28" s="26" t="s">
        <v>339</v>
      </c>
      <c r="E28" s="18" t="s">
        <v>150</v>
      </c>
      <c r="F28" s="18" t="s">
        <v>332</v>
      </c>
      <c r="G28" s="118"/>
      <c r="H28" s="16">
        <v>900</v>
      </c>
      <c r="I28" s="150">
        <f t="shared" si="0"/>
        <v>6734460</v>
      </c>
      <c r="J28" s="15">
        <v>20210525</v>
      </c>
      <c r="K28" s="15"/>
      <c r="L28" s="15"/>
      <c r="M28" s="1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8">
        <v>20220516</v>
      </c>
      <c r="C29" s="18" t="s">
        <v>321</v>
      </c>
      <c r="D29" s="18" t="s">
        <v>340</v>
      </c>
      <c r="E29" s="18" t="s">
        <v>202</v>
      </c>
      <c r="F29" s="18" t="s">
        <v>332</v>
      </c>
      <c r="G29" s="17"/>
      <c r="H29" s="16">
        <v>314100</v>
      </c>
      <c r="I29" s="27">
        <f t="shared" si="0"/>
        <v>6420360</v>
      </c>
      <c r="J29" s="15">
        <v>20210526</v>
      </c>
      <c r="K29" s="15"/>
      <c r="L29" s="15"/>
      <c r="M29" s="1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8">
        <v>20220517</v>
      </c>
      <c r="C30" s="18" t="s">
        <v>321</v>
      </c>
      <c r="D30" s="26" t="s">
        <v>341</v>
      </c>
      <c r="E30" s="18" t="s">
        <v>150</v>
      </c>
      <c r="F30" s="18" t="s">
        <v>332</v>
      </c>
      <c r="G30" s="17"/>
      <c r="H30" s="16">
        <v>15100</v>
      </c>
      <c r="I30" s="27">
        <f t="shared" si="0"/>
        <v>6405260</v>
      </c>
      <c r="J30" s="15">
        <v>20210526</v>
      </c>
      <c r="K30" s="15"/>
      <c r="L30" s="15"/>
      <c r="M30" s="1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8">
        <v>20220517</v>
      </c>
      <c r="C31" s="18" t="s">
        <v>321</v>
      </c>
      <c r="D31" s="26" t="s">
        <v>342</v>
      </c>
      <c r="E31" s="18" t="s">
        <v>150</v>
      </c>
      <c r="F31" s="18" t="s">
        <v>332</v>
      </c>
      <c r="G31" s="17"/>
      <c r="H31" s="16">
        <v>3300</v>
      </c>
      <c r="I31" s="27">
        <f t="shared" si="0"/>
        <v>6401960</v>
      </c>
      <c r="J31" s="15">
        <v>20210526</v>
      </c>
      <c r="K31" s="15"/>
      <c r="L31" s="15"/>
      <c r="M31" s="2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8">
        <v>20220517</v>
      </c>
      <c r="C32" s="18" t="s">
        <v>321</v>
      </c>
      <c r="D32" s="26" t="s">
        <v>343</v>
      </c>
      <c r="E32" s="18" t="s">
        <v>202</v>
      </c>
      <c r="F32" s="18" t="s">
        <v>332</v>
      </c>
      <c r="G32" s="17"/>
      <c r="H32" s="16">
        <v>279200</v>
      </c>
      <c r="I32" s="27">
        <f t="shared" si="0"/>
        <v>6122760</v>
      </c>
      <c r="J32" s="15">
        <v>20210526</v>
      </c>
      <c r="K32" s="15"/>
      <c r="L32" s="15"/>
      <c r="M32" s="2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8">
        <v>20220517</v>
      </c>
      <c r="C33" s="18" t="s">
        <v>321</v>
      </c>
      <c r="D33" s="26" t="s">
        <v>344</v>
      </c>
      <c r="E33" s="18" t="s">
        <v>150</v>
      </c>
      <c r="F33" s="18" t="s">
        <v>332</v>
      </c>
      <c r="G33" s="17"/>
      <c r="H33" s="16">
        <v>20500</v>
      </c>
      <c r="I33" s="27">
        <f t="shared" si="0"/>
        <v>6102260</v>
      </c>
      <c r="J33" s="15">
        <v>20210526</v>
      </c>
      <c r="K33" s="15"/>
      <c r="L33" s="15"/>
      <c r="M33" s="2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8">
        <v>20220518</v>
      </c>
      <c r="C34" s="18" t="s">
        <v>321</v>
      </c>
      <c r="D34" s="26" t="s">
        <v>345</v>
      </c>
      <c r="E34" s="18" t="s">
        <v>202</v>
      </c>
      <c r="F34" s="18" t="s">
        <v>332</v>
      </c>
      <c r="G34" s="17"/>
      <c r="H34" s="16">
        <v>333600</v>
      </c>
      <c r="I34" s="27">
        <f t="shared" si="0"/>
        <v>5768660</v>
      </c>
      <c r="J34" s="15">
        <v>20210601</v>
      </c>
      <c r="K34" s="15"/>
      <c r="L34" s="15"/>
      <c r="M34" s="1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8">
        <v>20220521</v>
      </c>
      <c r="C35" s="18" t="s">
        <v>321</v>
      </c>
      <c r="D35" s="26" t="s">
        <v>18</v>
      </c>
      <c r="E35" s="18" t="s">
        <v>17</v>
      </c>
      <c r="F35" s="15" t="s">
        <v>332</v>
      </c>
      <c r="G35" s="16">
        <v>551</v>
      </c>
      <c r="H35" s="17"/>
      <c r="I35" s="27">
        <f t="shared" si="0"/>
        <v>5769211</v>
      </c>
      <c r="J35" s="15">
        <v>20210601</v>
      </c>
      <c r="K35" s="15"/>
      <c r="L35" s="15"/>
      <c r="M35" s="1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8">
        <v>20220522</v>
      </c>
      <c r="C36" s="18" t="s">
        <v>321</v>
      </c>
      <c r="D36" s="26" t="s">
        <v>346</v>
      </c>
      <c r="E36" s="18" t="s">
        <v>193</v>
      </c>
      <c r="F36" s="15" t="s">
        <v>332</v>
      </c>
      <c r="G36" s="17"/>
      <c r="H36" s="16">
        <v>732440</v>
      </c>
      <c r="I36" s="27">
        <f t="shared" si="0"/>
        <v>5036771</v>
      </c>
      <c r="J36" s="15">
        <v>20210601</v>
      </c>
      <c r="K36" s="15"/>
      <c r="L36" s="15"/>
      <c r="M36" s="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8">
        <v>20220522</v>
      </c>
      <c r="C37" s="18" t="s">
        <v>321</v>
      </c>
      <c r="D37" s="26" t="s">
        <v>347</v>
      </c>
      <c r="E37" s="18" t="s">
        <v>193</v>
      </c>
      <c r="F37" s="15" t="s">
        <v>332</v>
      </c>
      <c r="G37" s="17"/>
      <c r="H37" s="16">
        <v>958930</v>
      </c>
      <c r="I37" s="27">
        <f t="shared" si="0"/>
        <v>4077841</v>
      </c>
      <c r="J37" s="15">
        <v>20210603</v>
      </c>
      <c r="K37" s="15"/>
      <c r="L37" s="15"/>
      <c r="M37" s="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8">
        <v>20220524</v>
      </c>
      <c r="C38" s="18" t="s">
        <v>321</v>
      </c>
      <c r="D38" s="26" t="s">
        <v>348</v>
      </c>
      <c r="E38" s="18" t="s">
        <v>167</v>
      </c>
      <c r="F38" s="15" t="s">
        <v>332</v>
      </c>
      <c r="G38" s="17"/>
      <c r="H38" s="16">
        <v>950000</v>
      </c>
      <c r="I38" s="27">
        <f t="shared" si="0"/>
        <v>3127841</v>
      </c>
      <c r="J38" s="15">
        <v>20210603</v>
      </c>
      <c r="K38" s="15"/>
      <c r="L38" s="15"/>
      <c r="M38" s="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8">
        <v>20220524</v>
      </c>
      <c r="C39" s="18" t="s">
        <v>321</v>
      </c>
      <c r="D39" s="26" t="s">
        <v>349</v>
      </c>
      <c r="E39" s="18" t="s">
        <v>164</v>
      </c>
      <c r="F39" s="15" t="s">
        <v>332</v>
      </c>
      <c r="G39" s="17"/>
      <c r="H39" s="16">
        <v>99000</v>
      </c>
      <c r="I39" s="27">
        <f t="shared" si="0"/>
        <v>3028841</v>
      </c>
      <c r="J39" s="15">
        <v>20210604</v>
      </c>
      <c r="K39" s="15"/>
      <c r="L39" s="15"/>
      <c r="M39" s="1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8">
        <v>20220524</v>
      </c>
      <c r="C40" s="18" t="s">
        <v>321</v>
      </c>
      <c r="D40" s="26" t="s">
        <v>350</v>
      </c>
      <c r="E40" s="18" t="s">
        <v>164</v>
      </c>
      <c r="F40" s="15" t="s">
        <v>332</v>
      </c>
      <c r="G40" s="17"/>
      <c r="H40" s="16">
        <v>228000</v>
      </c>
      <c r="I40" s="27">
        <f t="shared" si="0"/>
        <v>2800841</v>
      </c>
      <c r="J40" s="15">
        <v>20210606</v>
      </c>
      <c r="K40" s="15"/>
      <c r="L40" s="15"/>
      <c r="M40" s="1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8">
        <v>20220524</v>
      </c>
      <c r="C41" s="18" t="s">
        <v>321</v>
      </c>
      <c r="D41" s="26" t="s">
        <v>349</v>
      </c>
      <c r="E41" s="18" t="s">
        <v>164</v>
      </c>
      <c r="F41" s="15" t="s">
        <v>332</v>
      </c>
      <c r="G41" s="17"/>
      <c r="H41" s="16">
        <v>198000</v>
      </c>
      <c r="I41" s="27">
        <f t="shared" si="0"/>
        <v>2602841</v>
      </c>
      <c r="J41" s="15">
        <v>20210606</v>
      </c>
      <c r="K41" s="15"/>
      <c r="L41" s="15"/>
      <c r="M41" s="1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8">
        <v>20220524</v>
      </c>
      <c r="C42" s="18" t="s">
        <v>321</v>
      </c>
      <c r="D42" s="26" t="s">
        <v>350</v>
      </c>
      <c r="E42" s="18" t="s">
        <v>164</v>
      </c>
      <c r="F42" s="15" t="s">
        <v>332</v>
      </c>
      <c r="G42" s="17"/>
      <c r="H42" s="16">
        <v>456000</v>
      </c>
      <c r="I42" s="27">
        <f t="shared" si="0"/>
        <v>2146841</v>
      </c>
      <c r="J42" s="15">
        <v>20210607</v>
      </c>
      <c r="K42" s="15"/>
      <c r="L42" s="15"/>
      <c r="M42" s="1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8">
        <v>20220528</v>
      </c>
      <c r="C43" s="18" t="s">
        <v>321</v>
      </c>
      <c r="D43" s="26" t="s">
        <v>351</v>
      </c>
      <c r="E43" s="18" t="s">
        <v>193</v>
      </c>
      <c r="F43" s="15" t="s">
        <v>332</v>
      </c>
      <c r="G43" s="17"/>
      <c r="H43" s="16">
        <v>42300</v>
      </c>
      <c r="I43" s="27">
        <f t="shared" si="0"/>
        <v>2104541</v>
      </c>
      <c r="J43" s="15">
        <v>20210607</v>
      </c>
      <c r="K43" s="15"/>
      <c r="L43" s="15"/>
      <c r="M43" s="1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8">
        <v>20220528</v>
      </c>
      <c r="C44" s="18" t="s">
        <v>321</v>
      </c>
      <c r="D44" s="26" t="s">
        <v>352</v>
      </c>
      <c r="E44" s="18" t="s">
        <v>191</v>
      </c>
      <c r="F44" s="15" t="s">
        <v>332</v>
      </c>
      <c r="G44" s="17"/>
      <c r="H44" s="16">
        <v>50460</v>
      </c>
      <c r="I44" s="27">
        <f t="shared" si="0"/>
        <v>2054081</v>
      </c>
      <c r="J44" s="15">
        <v>20210607</v>
      </c>
      <c r="K44" s="15"/>
      <c r="L44" s="15"/>
      <c r="M44" s="1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8">
        <v>20220528</v>
      </c>
      <c r="C45" s="18" t="s">
        <v>321</v>
      </c>
      <c r="D45" s="26" t="s">
        <v>353</v>
      </c>
      <c r="E45" s="18" t="s">
        <v>191</v>
      </c>
      <c r="F45" s="15" t="s">
        <v>332</v>
      </c>
      <c r="G45" s="17"/>
      <c r="H45" s="16">
        <v>21800</v>
      </c>
      <c r="I45" s="27">
        <f t="shared" si="0"/>
        <v>2032281</v>
      </c>
      <c r="J45" s="15">
        <v>20210607</v>
      </c>
      <c r="K45" s="15"/>
      <c r="L45" s="15"/>
      <c r="M45" s="1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8">
        <v>20220530</v>
      </c>
      <c r="C46" s="18" t="s">
        <v>321</v>
      </c>
      <c r="D46" s="26" t="s">
        <v>354</v>
      </c>
      <c r="E46" s="18" t="s">
        <v>167</v>
      </c>
      <c r="F46" s="15" t="s">
        <v>332</v>
      </c>
      <c r="G46" s="17"/>
      <c r="H46" s="16">
        <v>500000</v>
      </c>
      <c r="I46" s="27">
        <f t="shared" si="0"/>
        <v>1532281</v>
      </c>
      <c r="J46" s="15">
        <v>20210607</v>
      </c>
      <c r="K46" s="15"/>
      <c r="L46" s="15"/>
      <c r="M46" s="1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8">
        <v>20220531</v>
      </c>
      <c r="C47" s="18" t="s">
        <v>321</v>
      </c>
      <c r="D47" s="26" t="s">
        <v>355</v>
      </c>
      <c r="E47" s="18" t="s">
        <v>110</v>
      </c>
      <c r="F47" s="15" t="s">
        <v>332</v>
      </c>
      <c r="G47" s="17"/>
      <c r="H47" s="16">
        <v>32400</v>
      </c>
      <c r="I47" s="27">
        <f t="shared" si="0"/>
        <v>1499881</v>
      </c>
      <c r="J47" s="15">
        <v>20210607</v>
      </c>
      <c r="K47" s="15"/>
      <c r="L47" s="15"/>
      <c r="M47" s="1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8">
        <v>20220531</v>
      </c>
      <c r="C48" s="18" t="s">
        <v>321</v>
      </c>
      <c r="D48" s="26" t="s">
        <v>356</v>
      </c>
      <c r="E48" s="18" t="s">
        <v>110</v>
      </c>
      <c r="F48" s="15" t="s">
        <v>332</v>
      </c>
      <c r="G48" s="17"/>
      <c r="H48" s="16">
        <v>270270</v>
      </c>
      <c r="I48" s="27">
        <f t="shared" si="0"/>
        <v>1229611</v>
      </c>
      <c r="J48" s="15">
        <v>20210607</v>
      </c>
      <c r="K48" s="15"/>
      <c r="L48" s="15"/>
      <c r="M48" s="1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8">
        <v>20220601</v>
      </c>
      <c r="C49" s="18" t="s">
        <v>321</v>
      </c>
      <c r="D49" s="26" t="s">
        <v>357</v>
      </c>
      <c r="E49" s="18" t="s">
        <v>191</v>
      </c>
      <c r="F49" s="15" t="s">
        <v>332</v>
      </c>
      <c r="G49" s="17"/>
      <c r="H49" s="16">
        <v>70000</v>
      </c>
      <c r="I49" s="27">
        <f t="shared" si="0"/>
        <v>1159611</v>
      </c>
      <c r="J49" s="15">
        <v>20210607</v>
      </c>
      <c r="K49" s="15"/>
      <c r="L49" s="15"/>
      <c r="M49" s="1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8">
        <v>20220618</v>
      </c>
      <c r="C50" s="18" t="s">
        <v>321</v>
      </c>
      <c r="D50" s="18" t="s">
        <v>18</v>
      </c>
      <c r="E50" s="18" t="s">
        <v>17</v>
      </c>
      <c r="F50" s="18" t="s">
        <v>322</v>
      </c>
      <c r="G50" s="16">
        <v>124</v>
      </c>
      <c r="H50" s="17"/>
      <c r="I50" s="17">
        <f t="shared" si="0"/>
        <v>1159735</v>
      </c>
      <c r="J50" s="15">
        <v>20210608</v>
      </c>
      <c r="K50" s="15"/>
      <c r="L50" s="15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8">
        <v>20220716</v>
      </c>
      <c r="C51" s="18" t="s">
        <v>321</v>
      </c>
      <c r="D51" s="18" t="s">
        <v>18</v>
      </c>
      <c r="E51" s="18" t="s">
        <v>17</v>
      </c>
      <c r="F51" s="18" t="s">
        <v>322</v>
      </c>
      <c r="G51" s="16">
        <v>78</v>
      </c>
      <c r="H51" s="17"/>
      <c r="I51" s="17">
        <f t="shared" si="0"/>
        <v>1159813</v>
      </c>
      <c r="J51" s="15">
        <v>20210608</v>
      </c>
      <c r="K51" s="15"/>
      <c r="L51" s="15"/>
      <c r="M51" s="1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5"/>
      <c r="C52" s="15"/>
      <c r="D52" s="25"/>
      <c r="E52" s="15"/>
      <c r="F52" s="15" t="s">
        <v>332</v>
      </c>
      <c r="G52" s="17"/>
      <c r="H52" s="17"/>
      <c r="I52" s="17">
        <f t="shared" si="0"/>
        <v>1159813</v>
      </c>
      <c r="J52" s="15">
        <v>20210608</v>
      </c>
      <c r="K52" s="15"/>
      <c r="L52" s="15"/>
      <c r="M52" s="1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5"/>
      <c r="C53" s="15"/>
      <c r="D53" s="25"/>
      <c r="E53" s="15"/>
      <c r="F53" s="15" t="s">
        <v>332</v>
      </c>
      <c r="G53" s="17"/>
      <c r="H53" s="17"/>
      <c r="I53" s="17">
        <f t="shared" si="0"/>
        <v>1159813</v>
      </c>
      <c r="J53" s="15">
        <v>20210608</v>
      </c>
      <c r="K53" s="15"/>
      <c r="L53" s="15"/>
      <c r="M53" s="1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5"/>
      <c r="C54" s="15"/>
      <c r="D54" s="25"/>
      <c r="E54" s="15"/>
      <c r="F54" s="15" t="s">
        <v>332</v>
      </c>
      <c r="G54" s="17"/>
      <c r="H54" s="17"/>
      <c r="I54" s="17">
        <f t="shared" si="0"/>
        <v>1159813</v>
      </c>
      <c r="J54" s="15">
        <v>20210608</v>
      </c>
      <c r="K54" s="15"/>
      <c r="L54" s="15"/>
      <c r="M54" s="1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5"/>
      <c r="C55" s="15"/>
      <c r="D55" s="25"/>
      <c r="E55" s="15"/>
      <c r="F55" s="15" t="s">
        <v>332</v>
      </c>
      <c r="G55" s="17"/>
      <c r="H55" s="17"/>
      <c r="I55" s="17">
        <f t="shared" si="0"/>
        <v>1159813</v>
      </c>
      <c r="J55" s="15">
        <v>20210608</v>
      </c>
      <c r="K55" s="15"/>
      <c r="L55" s="15"/>
      <c r="M55" s="1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5"/>
      <c r="C56" s="15"/>
      <c r="D56" s="25"/>
      <c r="E56" s="15"/>
      <c r="F56" s="15" t="s">
        <v>332</v>
      </c>
      <c r="G56" s="17"/>
      <c r="H56" s="17"/>
      <c r="I56" s="17">
        <f t="shared" si="0"/>
        <v>1159813</v>
      </c>
      <c r="J56" s="15">
        <v>20210608</v>
      </c>
      <c r="K56" s="15"/>
      <c r="L56" s="15"/>
      <c r="M56" s="1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5"/>
      <c r="C57" s="15"/>
      <c r="D57" s="25"/>
      <c r="E57" s="15"/>
      <c r="F57" s="15" t="s">
        <v>332</v>
      </c>
      <c r="G57" s="17"/>
      <c r="H57" s="17"/>
      <c r="I57" s="17">
        <f t="shared" si="0"/>
        <v>1159813</v>
      </c>
      <c r="J57" s="15">
        <v>20210609</v>
      </c>
      <c r="K57" s="15"/>
      <c r="L57" s="15"/>
      <c r="M57" s="1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5"/>
      <c r="C58" s="15"/>
      <c r="D58" s="25"/>
      <c r="E58" s="15"/>
      <c r="F58" s="15" t="s">
        <v>332</v>
      </c>
      <c r="G58" s="17"/>
      <c r="H58" s="17"/>
      <c r="I58" s="17">
        <f t="shared" si="0"/>
        <v>1159813</v>
      </c>
      <c r="J58" s="15">
        <v>20210610</v>
      </c>
      <c r="K58" s="15"/>
      <c r="L58" s="15"/>
      <c r="M58" s="1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5"/>
      <c r="C59" s="15"/>
      <c r="D59" s="25"/>
      <c r="E59" s="15"/>
      <c r="F59" s="15" t="s">
        <v>332</v>
      </c>
      <c r="G59" s="17"/>
      <c r="H59" s="17"/>
      <c r="I59" s="17">
        <f t="shared" si="0"/>
        <v>1159813</v>
      </c>
      <c r="J59" s="15">
        <v>20210610</v>
      </c>
      <c r="K59" s="15"/>
      <c r="L59" s="15"/>
      <c r="M59" s="1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5"/>
      <c r="C60" s="15"/>
      <c r="D60" s="25"/>
      <c r="E60" s="15"/>
      <c r="F60" s="15" t="s">
        <v>332</v>
      </c>
      <c r="G60" s="17"/>
      <c r="H60" s="17"/>
      <c r="I60" s="17">
        <f t="shared" si="0"/>
        <v>1159813</v>
      </c>
      <c r="J60" s="15">
        <v>20210612</v>
      </c>
      <c r="K60" s="15"/>
      <c r="L60" s="15"/>
      <c r="M60" s="1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5"/>
      <c r="C61" s="15"/>
      <c r="D61" s="25"/>
      <c r="E61" s="15"/>
      <c r="F61" s="15" t="s">
        <v>332</v>
      </c>
      <c r="G61" s="17"/>
      <c r="H61" s="17"/>
      <c r="I61" s="17">
        <f t="shared" si="0"/>
        <v>1159813</v>
      </c>
      <c r="J61" s="15">
        <v>20210619</v>
      </c>
      <c r="K61" s="15"/>
      <c r="L61" s="15"/>
      <c r="M61" s="1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5"/>
      <c r="C62" s="15"/>
      <c r="D62" s="25"/>
      <c r="E62" s="15"/>
      <c r="F62" s="15" t="s">
        <v>332</v>
      </c>
      <c r="G62" s="17"/>
      <c r="H62" s="17"/>
      <c r="I62" s="17">
        <f t="shared" si="0"/>
        <v>1159813</v>
      </c>
      <c r="J62" s="15">
        <v>20210619</v>
      </c>
      <c r="K62" s="15"/>
      <c r="L62" s="15"/>
      <c r="M62" s="1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5"/>
      <c r="C63" s="15"/>
      <c r="D63" s="25"/>
      <c r="E63" s="15"/>
      <c r="F63" s="15" t="s">
        <v>332</v>
      </c>
      <c r="G63" s="17"/>
      <c r="H63" s="17"/>
      <c r="I63" s="17">
        <f t="shared" si="0"/>
        <v>1159813</v>
      </c>
      <c r="J63" s="15">
        <v>20210619</v>
      </c>
      <c r="K63" s="15"/>
      <c r="L63" s="15"/>
      <c r="M63" s="1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5"/>
      <c r="C64" s="15"/>
      <c r="D64" s="25"/>
      <c r="E64" s="15"/>
      <c r="F64" s="15" t="s">
        <v>332</v>
      </c>
      <c r="G64" s="17"/>
      <c r="H64" s="17"/>
      <c r="I64" s="17">
        <f t="shared" si="0"/>
        <v>1159813</v>
      </c>
      <c r="J64" s="15">
        <v>20210619</v>
      </c>
      <c r="K64" s="15"/>
      <c r="L64" s="15"/>
      <c r="M64" s="1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5"/>
      <c r="C65" s="15"/>
      <c r="D65" s="25"/>
      <c r="E65" s="15"/>
      <c r="F65" s="15" t="s">
        <v>332</v>
      </c>
      <c r="G65" s="17"/>
      <c r="H65" s="17"/>
      <c r="I65" s="17">
        <f t="shared" si="0"/>
        <v>1159813</v>
      </c>
      <c r="J65" s="15">
        <v>20210619</v>
      </c>
      <c r="K65" s="15"/>
      <c r="L65" s="15"/>
      <c r="M65" s="1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5"/>
      <c r="C66" s="15"/>
      <c r="D66" s="25"/>
      <c r="E66" s="15"/>
      <c r="F66" s="15" t="s">
        <v>332</v>
      </c>
      <c r="G66" s="17"/>
      <c r="H66" s="17"/>
      <c r="I66" s="17">
        <f t="shared" si="0"/>
        <v>1159813</v>
      </c>
      <c r="J66" s="15">
        <v>20210619</v>
      </c>
      <c r="K66" s="15"/>
      <c r="L66" s="15"/>
      <c r="M66" s="1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5"/>
      <c r="C67" s="15"/>
      <c r="D67" s="25"/>
      <c r="E67" s="15"/>
      <c r="F67" s="15" t="s">
        <v>332</v>
      </c>
      <c r="G67" s="17"/>
      <c r="H67" s="17"/>
      <c r="I67" s="17">
        <f t="shared" si="0"/>
        <v>1159813</v>
      </c>
      <c r="J67" s="15">
        <v>20210619</v>
      </c>
      <c r="K67" s="15"/>
      <c r="L67" s="15"/>
      <c r="M67" s="1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5"/>
      <c r="C68" s="15"/>
      <c r="D68" s="15"/>
      <c r="E68" s="15"/>
      <c r="F68" s="15" t="s">
        <v>332</v>
      </c>
      <c r="G68" s="17"/>
      <c r="H68" s="17"/>
      <c r="I68" s="17">
        <f t="shared" si="0"/>
        <v>1159813</v>
      </c>
      <c r="J68" s="15">
        <v>20210619</v>
      </c>
      <c r="K68" s="15"/>
      <c r="L68" s="15"/>
      <c r="M68" s="1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5"/>
      <c r="C69" s="15"/>
      <c r="D69" s="25"/>
      <c r="E69" s="15"/>
      <c r="F69" s="15" t="s">
        <v>332</v>
      </c>
      <c r="G69" s="17"/>
      <c r="H69" s="17"/>
      <c r="I69" s="17">
        <f t="shared" si="0"/>
        <v>1159813</v>
      </c>
      <c r="J69" s="15">
        <v>20210627</v>
      </c>
      <c r="K69" s="15"/>
      <c r="L69" s="15"/>
      <c r="M69" s="1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5"/>
      <c r="C70" s="15"/>
      <c r="D70" s="25"/>
      <c r="E70" s="15"/>
      <c r="F70" s="15" t="s">
        <v>332</v>
      </c>
      <c r="G70" s="17"/>
      <c r="H70" s="17"/>
      <c r="I70" s="17">
        <f t="shared" si="0"/>
        <v>1159813</v>
      </c>
      <c r="J70" s="15">
        <v>20210627</v>
      </c>
      <c r="K70" s="15"/>
      <c r="L70" s="15"/>
      <c r="M70" s="1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5"/>
      <c r="C71" s="15"/>
      <c r="D71" s="25"/>
      <c r="E71" s="15"/>
      <c r="F71" s="15" t="s">
        <v>332</v>
      </c>
      <c r="G71" s="17"/>
      <c r="H71" s="17"/>
      <c r="I71" s="17">
        <f t="shared" si="0"/>
        <v>1159813</v>
      </c>
      <c r="J71" s="15">
        <v>20210627</v>
      </c>
      <c r="K71" s="15"/>
      <c r="L71" s="15"/>
      <c r="M71" s="1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5"/>
      <c r="C72" s="15"/>
      <c r="D72" s="25"/>
      <c r="E72" s="15"/>
      <c r="F72" s="15" t="s">
        <v>332</v>
      </c>
      <c r="G72" s="17"/>
      <c r="H72" s="17"/>
      <c r="I72" s="17">
        <f t="shared" si="0"/>
        <v>1159813</v>
      </c>
      <c r="J72" s="15">
        <v>20210627</v>
      </c>
      <c r="K72" s="15"/>
      <c r="L72" s="15"/>
      <c r="M72" s="1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5"/>
      <c r="C73" s="15"/>
      <c r="D73" s="25"/>
      <c r="E73" s="15"/>
      <c r="F73" s="15" t="s">
        <v>332</v>
      </c>
      <c r="G73" s="17"/>
      <c r="H73" s="17"/>
      <c r="I73" s="17">
        <f t="shared" si="0"/>
        <v>1159813</v>
      </c>
      <c r="J73" s="15">
        <v>20210627</v>
      </c>
      <c r="K73" s="15"/>
      <c r="L73" s="15"/>
      <c r="M73" s="1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5"/>
      <c r="C74" s="15"/>
      <c r="D74" s="25"/>
      <c r="E74" s="15"/>
      <c r="F74" s="15" t="s">
        <v>332</v>
      </c>
      <c r="G74" s="17"/>
      <c r="H74" s="17"/>
      <c r="I74" s="17">
        <f t="shared" si="0"/>
        <v>1159813</v>
      </c>
      <c r="J74" s="15">
        <v>20210628</v>
      </c>
      <c r="K74" s="15"/>
      <c r="L74" s="15"/>
      <c r="M74" s="1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9"/>
      <c r="C75" s="9"/>
      <c r="D75" s="9"/>
      <c r="E75" s="9"/>
      <c r="F75" s="9"/>
      <c r="G75" s="11"/>
      <c r="H75" s="11"/>
      <c r="I75" s="152">
        <f t="shared" si="0"/>
        <v>1159813</v>
      </c>
      <c r="J75" s="9"/>
      <c r="K75" s="9"/>
      <c r="L75" s="9"/>
      <c r="M75" s="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5"/>
      <c r="C76" s="15"/>
      <c r="D76" s="15"/>
      <c r="E76" s="15"/>
      <c r="F76" s="15"/>
      <c r="G76" s="17"/>
      <c r="H76" s="17"/>
      <c r="I76" s="150">
        <f t="shared" si="0"/>
        <v>1159813</v>
      </c>
      <c r="J76" s="15"/>
      <c r="K76" s="15"/>
      <c r="L76" s="15"/>
      <c r="M76" s="1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5"/>
      <c r="C77" s="15"/>
      <c r="D77" s="15"/>
      <c r="E77" s="15"/>
      <c r="F77" s="15"/>
      <c r="G77" s="17"/>
      <c r="H77" s="17"/>
      <c r="I77" s="150">
        <f t="shared" si="0"/>
        <v>1159813</v>
      </c>
      <c r="J77" s="15"/>
      <c r="K77" s="15"/>
      <c r="L77" s="15"/>
      <c r="M77" s="1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5"/>
      <c r="C78" s="15"/>
      <c r="D78" s="15"/>
      <c r="E78" s="15"/>
      <c r="F78" s="15"/>
      <c r="G78" s="17"/>
      <c r="H78" s="17"/>
      <c r="I78" s="150">
        <f t="shared" si="0"/>
        <v>1159813</v>
      </c>
      <c r="J78" s="15"/>
      <c r="K78" s="15"/>
      <c r="L78" s="15"/>
      <c r="M78" s="1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5"/>
      <c r="C79" s="15"/>
      <c r="D79" s="15"/>
      <c r="E79" s="15"/>
      <c r="F79" s="15"/>
      <c r="G79" s="17"/>
      <c r="H79" s="17"/>
      <c r="I79" s="150">
        <f t="shared" si="0"/>
        <v>1159813</v>
      </c>
      <c r="J79" s="15"/>
      <c r="K79" s="15"/>
      <c r="L79" s="15"/>
      <c r="M79" s="1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5"/>
      <c r="C80" s="15"/>
      <c r="D80" s="15"/>
      <c r="E80" s="15"/>
      <c r="F80" s="15"/>
      <c r="G80" s="17"/>
      <c r="H80" s="17"/>
      <c r="I80" s="150">
        <f t="shared" si="0"/>
        <v>1159813</v>
      </c>
      <c r="J80" s="15"/>
      <c r="K80" s="15"/>
      <c r="L80" s="15"/>
      <c r="M80" s="1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5"/>
      <c r="C81" s="15"/>
      <c r="D81" s="15"/>
      <c r="E81" s="15"/>
      <c r="F81" s="15"/>
      <c r="G81" s="17"/>
      <c r="H81" s="17"/>
      <c r="I81" s="150">
        <f t="shared" si="0"/>
        <v>1159813</v>
      </c>
      <c r="J81" s="15"/>
      <c r="K81" s="15"/>
      <c r="L81" s="15"/>
      <c r="M81" s="1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5"/>
      <c r="C82" s="15"/>
      <c r="D82" s="15"/>
      <c r="E82" s="15"/>
      <c r="F82" s="15"/>
      <c r="G82" s="17"/>
      <c r="H82" s="17"/>
      <c r="I82" s="150">
        <f t="shared" si="0"/>
        <v>1159813</v>
      </c>
      <c r="J82" s="15"/>
      <c r="K82" s="15"/>
      <c r="L82" s="15"/>
      <c r="M82" s="1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5"/>
      <c r="C83" s="15"/>
      <c r="D83" s="15"/>
      <c r="E83" s="15"/>
      <c r="F83" s="15"/>
      <c r="G83" s="17"/>
      <c r="H83" s="17"/>
      <c r="I83" s="150">
        <f t="shared" si="0"/>
        <v>1159813</v>
      </c>
      <c r="J83" s="15"/>
      <c r="K83" s="15"/>
      <c r="L83" s="15"/>
      <c r="M83" s="1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5"/>
      <c r="C84" s="15"/>
      <c r="D84" s="15"/>
      <c r="E84" s="15"/>
      <c r="F84" s="15"/>
      <c r="G84" s="17"/>
      <c r="H84" s="17"/>
      <c r="I84" s="150">
        <f t="shared" si="0"/>
        <v>1159813</v>
      </c>
      <c r="J84" s="15"/>
      <c r="K84" s="15"/>
      <c r="L84" s="15"/>
      <c r="M84" s="1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5"/>
      <c r="C85" s="15"/>
      <c r="D85" s="15"/>
      <c r="E85" s="15"/>
      <c r="F85" s="15"/>
      <c r="G85" s="17"/>
      <c r="H85" s="17"/>
      <c r="I85" s="150">
        <f t="shared" si="0"/>
        <v>1159813</v>
      </c>
      <c r="J85" s="15"/>
      <c r="K85" s="15"/>
      <c r="L85" s="15"/>
      <c r="M85" s="1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5"/>
      <c r="C86" s="15"/>
      <c r="D86" s="15"/>
      <c r="E86" s="15"/>
      <c r="F86" s="15"/>
      <c r="G86" s="17"/>
      <c r="H86" s="17"/>
      <c r="I86" s="150">
        <f t="shared" si="0"/>
        <v>1159813</v>
      </c>
      <c r="J86" s="15"/>
      <c r="K86" s="15"/>
      <c r="L86" s="15"/>
      <c r="M86" s="1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5"/>
      <c r="C87" s="15"/>
      <c r="D87" s="15"/>
      <c r="E87" s="15"/>
      <c r="F87" s="15"/>
      <c r="G87" s="17"/>
      <c r="H87" s="17"/>
      <c r="I87" s="150">
        <f>G87-H87</f>
        <v>0</v>
      </c>
      <c r="J87" s="15"/>
      <c r="K87" s="15"/>
      <c r="L87" s="15"/>
      <c r="M87" s="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5"/>
      <c r="C88" s="15"/>
      <c r="D88" s="15"/>
      <c r="E88" s="15"/>
      <c r="F88" s="15"/>
      <c r="G88" s="17"/>
      <c r="H88" s="17"/>
      <c r="I88" s="150">
        <f t="shared" ref="I88:I109" si="1">I87+G88-H88</f>
        <v>0</v>
      </c>
      <c r="J88" s="15"/>
      <c r="K88" s="15"/>
      <c r="L88" s="15"/>
      <c r="M88" s="1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5"/>
      <c r="C89" s="15"/>
      <c r="D89" s="15"/>
      <c r="E89" s="15"/>
      <c r="F89" s="15"/>
      <c r="G89" s="17"/>
      <c r="H89" s="17"/>
      <c r="I89" s="150">
        <f t="shared" si="1"/>
        <v>0</v>
      </c>
      <c r="J89" s="15"/>
      <c r="K89" s="15"/>
      <c r="L89" s="15"/>
      <c r="M89" s="1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5"/>
      <c r="C90" s="15"/>
      <c r="D90" s="15"/>
      <c r="E90" s="15"/>
      <c r="F90" s="15"/>
      <c r="G90" s="17"/>
      <c r="H90" s="17"/>
      <c r="I90" s="150">
        <f t="shared" si="1"/>
        <v>0</v>
      </c>
      <c r="J90" s="15"/>
      <c r="K90" s="15"/>
      <c r="L90" s="15"/>
      <c r="M90" s="1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5"/>
      <c r="C91" s="15"/>
      <c r="D91" s="15"/>
      <c r="E91" s="15"/>
      <c r="F91" s="15"/>
      <c r="G91" s="17"/>
      <c r="H91" s="17"/>
      <c r="I91" s="150">
        <f t="shared" si="1"/>
        <v>0</v>
      </c>
      <c r="J91" s="15"/>
      <c r="K91" s="15"/>
      <c r="L91" s="15"/>
      <c r="M91" s="1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5"/>
      <c r="C92" s="15"/>
      <c r="D92" s="15"/>
      <c r="E92" s="15"/>
      <c r="F92" s="15"/>
      <c r="G92" s="17"/>
      <c r="H92" s="17"/>
      <c r="I92" s="150">
        <f t="shared" si="1"/>
        <v>0</v>
      </c>
      <c r="J92" s="15"/>
      <c r="K92" s="15"/>
      <c r="L92" s="15"/>
      <c r="M92" s="1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5"/>
      <c r="C93" s="15"/>
      <c r="D93" s="15"/>
      <c r="E93" s="15"/>
      <c r="F93" s="15"/>
      <c r="G93" s="17"/>
      <c r="H93" s="17"/>
      <c r="I93" s="150">
        <f t="shared" si="1"/>
        <v>0</v>
      </c>
      <c r="J93" s="15"/>
      <c r="K93" s="15"/>
      <c r="L93" s="15"/>
      <c r="M93" s="1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5"/>
      <c r="C94" s="15"/>
      <c r="D94" s="15"/>
      <c r="E94" s="15"/>
      <c r="F94" s="15"/>
      <c r="G94" s="17"/>
      <c r="H94" s="17"/>
      <c r="I94" s="150">
        <f t="shared" si="1"/>
        <v>0</v>
      </c>
      <c r="J94" s="15"/>
      <c r="K94" s="15"/>
      <c r="L94" s="15"/>
      <c r="M94" s="1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5"/>
      <c r="C95" s="15"/>
      <c r="D95" s="15"/>
      <c r="E95" s="15"/>
      <c r="F95" s="15"/>
      <c r="G95" s="17"/>
      <c r="H95" s="17"/>
      <c r="I95" s="150">
        <f t="shared" si="1"/>
        <v>0</v>
      </c>
      <c r="J95" s="15"/>
      <c r="K95" s="15"/>
      <c r="L95" s="15"/>
      <c r="M95" s="1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5"/>
      <c r="C96" s="15"/>
      <c r="D96" s="15"/>
      <c r="E96" s="15"/>
      <c r="F96" s="15"/>
      <c r="G96" s="17"/>
      <c r="H96" s="17"/>
      <c r="I96" s="150">
        <f t="shared" si="1"/>
        <v>0</v>
      </c>
      <c r="J96" s="15"/>
      <c r="K96" s="15"/>
      <c r="L96" s="15"/>
      <c r="M96" s="1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5"/>
      <c r="C97" s="15"/>
      <c r="D97" s="15"/>
      <c r="E97" s="15"/>
      <c r="F97" s="15"/>
      <c r="G97" s="17"/>
      <c r="H97" s="17"/>
      <c r="I97" s="150">
        <f t="shared" si="1"/>
        <v>0</v>
      </c>
      <c r="J97" s="15"/>
      <c r="K97" s="15"/>
      <c r="L97" s="15"/>
      <c r="M97" s="1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5"/>
      <c r="C98" s="15"/>
      <c r="D98" s="15"/>
      <c r="E98" s="15"/>
      <c r="F98" s="15"/>
      <c r="G98" s="17"/>
      <c r="H98" s="17"/>
      <c r="I98" s="150">
        <f t="shared" si="1"/>
        <v>0</v>
      </c>
      <c r="J98" s="15"/>
      <c r="K98" s="15"/>
      <c r="L98" s="15"/>
      <c r="M98" s="1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5"/>
      <c r="C99" s="15"/>
      <c r="D99" s="15"/>
      <c r="E99" s="15"/>
      <c r="F99" s="15"/>
      <c r="G99" s="17"/>
      <c r="H99" s="17"/>
      <c r="I99" s="150">
        <f t="shared" si="1"/>
        <v>0</v>
      </c>
      <c r="J99" s="15"/>
      <c r="K99" s="15"/>
      <c r="L99" s="15"/>
      <c r="M99" s="1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5"/>
      <c r="C100" s="15"/>
      <c r="D100" s="15"/>
      <c r="E100" s="15"/>
      <c r="F100" s="15"/>
      <c r="G100" s="17"/>
      <c r="H100" s="17"/>
      <c r="I100" s="150">
        <f t="shared" si="1"/>
        <v>0</v>
      </c>
      <c r="J100" s="15"/>
      <c r="K100" s="15"/>
      <c r="L100" s="15"/>
      <c r="M100" s="1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5"/>
      <c r="C101" s="15"/>
      <c r="D101" s="15"/>
      <c r="E101" s="15"/>
      <c r="F101" s="15"/>
      <c r="G101" s="17"/>
      <c r="H101" s="17"/>
      <c r="I101" s="150">
        <f t="shared" si="1"/>
        <v>0</v>
      </c>
      <c r="J101" s="15"/>
      <c r="K101" s="15"/>
      <c r="L101" s="15"/>
      <c r="M101" s="1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5"/>
      <c r="C102" s="15"/>
      <c r="D102" s="15"/>
      <c r="E102" s="15"/>
      <c r="F102" s="15"/>
      <c r="G102" s="17"/>
      <c r="H102" s="17"/>
      <c r="I102" s="150">
        <f t="shared" si="1"/>
        <v>0</v>
      </c>
      <c r="J102" s="15"/>
      <c r="K102" s="15"/>
      <c r="L102" s="15"/>
      <c r="M102" s="1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5"/>
      <c r="C103" s="15"/>
      <c r="D103" s="15"/>
      <c r="E103" s="15"/>
      <c r="F103" s="15"/>
      <c r="G103" s="17"/>
      <c r="H103" s="17"/>
      <c r="I103" s="150">
        <f t="shared" si="1"/>
        <v>0</v>
      </c>
      <c r="J103" s="15"/>
      <c r="K103" s="15"/>
      <c r="L103" s="15"/>
      <c r="M103" s="1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5"/>
      <c r="C104" s="15"/>
      <c r="D104" s="15"/>
      <c r="E104" s="15"/>
      <c r="F104" s="15"/>
      <c r="G104" s="17"/>
      <c r="H104" s="17"/>
      <c r="I104" s="150">
        <f t="shared" si="1"/>
        <v>0</v>
      </c>
      <c r="J104" s="15"/>
      <c r="K104" s="15"/>
      <c r="L104" s="15"/>
      <c r="M104" s="1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5"/>
      <c r="C105" s="15"/>
      <c r="D105" s="15"/>
      <c r="E105" s="15"/>
      <c r="F105" s="15"/>
      <c r="G105" s="17"/>
      <c r="H105" s="17"/>
      <c r="I105" s="150">
        <f t="shared" si="1"/>
        <v>0</v>
      </c>
      <c r="J105" s="15"/>
      <c r="K105" s="15"/>
      <c r="L105" s="15"/>
      <c r="M105" s="1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5"/>
      <c r="C106" s="15"/>
      <c r="D106" s="15"/>
      <c r="E106" s="15"/>
      <c r="F106" s="15"/>
      <c r="G106" s="17"/>
      <c r="H106" s="17"/>
      <c r="I106" s="150">
        <f t="shared" si="1"/>
        <v>0</v>
      </c>
      <c r="J106" s="15"/>
      <c r="K106" s="15"/>
      <c r="L106" s="15"/>
      <c r="M106" s="1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5"/>
      <c r="C107" s="15"/>
      <c r="D107" s="15"/>
      <c r="E107" s="15"/>
      <c r="F107" s="15"/>
      <c r="G107" s="17"/>
      <c r="H107" s="17"/>
      <c r="I107" s="150">
        <f t="shared" si="1"/>
        <v>0</v>
      </c>
      <c r="J107" s="15"/>
      <c r="K107" s="15"/>
      <c r="L107" s="15"/>
      <c r="M107" s="1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5"/>
      <c r="C108" s="15"/>
      <c r="D108" s="15"/>
      <c r="E108" s="15"/>
      <c r="F108" s="15"/>
      <c r="G108" s="17"/>
      <c r="H108" s="17"/>
      <c r="I108" s="150">
        <f t="shared" si="1"/>
        <v>0</v>
      </c>
      <c r="J108" s="15"/>
      <c r="K108" s="15"/>
      <c r="L108" s="15"/>
      <c r="M108" s="1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5"/>
      <c r="C109" s="15"/>
      <c r="D109" s="15"/>
      <c r="E109" s="15"/>
      <c r="F109" s="15"/>
      <c r="G109" s="17"/>
      <c r="H109" s="17"/>
      <c r="I109" s="150">
        <f t="shared" si="1"/>
        <v>0</v>
      </c>
      <c r="J109" s="15"/>
      <c r="K109" s="15"/>
      <c r="L109" s="15"/>
      <c r="M109" s="1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2"/>
      <c r="H110" s="2"/>
      <c r="I110" s="15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2"/>
      <c r="H111" s="2"/>
      <c r="I111" s="15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2"/>
      <c r="H112" s="2"/>
      <c r="I112" s="15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2"/>
      <c r="H113" s="2"/>
      <c r="I113" s="15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2"/>
      <c r="H114" s="2"/>
      <c r="I114" s="15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2"/>
      <c r="H115" s="2"/>
      <c r="I115" s="15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2"/>
      <c r="H116" s="2"/>
      <c r="I116" s="15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2"/>
      <c r="H117" s="2"/>
      <c r="I117" s="15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2"/>
      <c r="H118" s="2"/>
      <c r="I118" s="15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2"/>
      <c r="H119" s="2"/>
      <c r="I119" s="15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2"/>
      <c r="H120" s="2"/>
      <c r="I120" s="15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2"/>
      <c r="H121" s="2"/>
      <c r="I121" s="15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2"/>
      <c r="H122" s="2"/>
      <c r="I122" s="15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2"/>
      <c r="H123" s="2"/>
      <c r="I123" s="15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2"/>
      <c r="H124" s="2"/>
      <c r="I124" s="15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2"/>
      <c r="H125" s="2"/>
      <c r="I125" s="15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2"/>
      <c r="H126" s="2"/>
      <c r="I126" s="15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2"/>
      <c r="H127" s="2"/>
      <c r="I127" s="15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2"/>
      <c r="H128" s="2"/>
      <c r="I128" s="15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2"/>
      <c r="H129" s="2"/>
      <c r="I129" s="15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2"/>
      <c r="H130" s="2"/>
      <c r="I130" s="15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2"/>
      <c r="H131" s="2"/>
      <c r="I131" s="15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2"/>
      <c r="H132" s="2"/>
      <c r="I132" s="15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2"/>
      <c r="H133" s="2"/>
      <c r="I133" s="15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2"/>
      <c r="H134" s="2"/>
      <c r="I134" s="15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2"/>
      <c r="H135" s="2"/>
      <c r="I135" s="15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2"/>
      <c r="H136" s="2"/>
      <c r="I136" s="15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2"/>
      <c r="H137" s="2"/>
      <c r="I137" s="15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2"/>
      <c r="H138" s="2"/>
      <c r="I138" s="15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2"/>
      <c r="H139" s="2"/>
      <c r="I139" s="15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2"/>
      <c r="H140" s="2"/>
      <c r="I140" s="15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2"/>
      <c r="H141" s="2"/>
      <c r="I141" s="15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2"/>
      <c r="H142" s="2"/>
      <c r="I142" s="15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2"/>
      <c r="H143" s="2"/>
      <c r="I143" s="15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2"/>
      <c r="H144" s="2"/>
      <c r="I144" s="15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2"/>
      <c r="H145" s="2"/>
      <c r="I145" s="15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2"/>
      <c r="H146" s="2"/>
      <c r="I146" s="15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2"/>
      <c r="H147" s="2"/>
      <c r="I147" s="15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2"/>
      <c r="H148" s="2"/>
      <c r="I148" s="15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2"/>
      <c r="H149" s="2"/>
      <c r="I149" s="15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2"/>
      <c r="H150" s="2"/>
      <c r="I150" s="15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2"/>
      <c r="H151" s="2"/>
      <c r="I151" s="15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2"/>
      <c r="H152" s="2"/>
      <c r="I152" s="15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2"/>
      <c r="H153" s="2"/>
      <c r="I153" s="15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2"/>
      <c r="H154" s="2"/>
      <c r="I154" s="15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2"/>
      <c r="H155" s="2"/>
      <c r="I155" s="15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2"/>
      <c r="H156" s="2"/>
      <c r="I156" s="15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2"/>
      <c r="H157" s="2"/>
      <c r="I157" s="15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2"/>
      <c r="H158" s="2"/>
      <c r="I158" s="15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2"/>
      <c r="H159" s="2"/>
      <c r="I159" s="15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2"/>
      <c r="H160" s="2"/>
      <c r="I160" s="15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2"/>
      <c r="H161" s="2"/>
      <c r="I161" s="15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2"/>
      <c r="H162" s="2"/>
      <c r="I162" s="15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2"/>
      <c r="H163" s="2"/>
      <c r="I163" s="15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2"/>
      <c r="H164" s="2"/>
      <c r="I164" s="15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2"/>
      <c r="H165" s="2"/>
      <c r="I165" s="15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2"/>
      <c r="H166" s="2"/>
      <c r="I166" s="15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2"/>
      <c r="H167" s="2"/>
      <c r="I167" s="15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2"/>
      <c r="H168" s="2"/>
      <c r="I168" s="15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2"/>
      <c r="H169" s="2"/>
      <c r="I169" s="15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2"/>
      <c r="H170" s="2"/>
      <c r="I170" s="15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2"/>
      <c r="H171" s="2"/>
      <c r="I171" s="15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2"/>
      <c r="H172" s="2"/>
      <c r="I172" s="15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2"/>
      <c r="H173" s="2"/>
      <c r="I173" s="15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2"/>
      <c r="H174" s="2"/>
      <c r="I174" s="15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2"/>
      <c r="H175" s="2"/>
      <c r="I175" s="15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2"/>
      <c r="H176" s="2"/>
      <c r="I176" s="15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2"/>
      <c r="H177" s="2"/>
      <c r="I177" s="15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2"/>
      <c r="H178" s="2"/>
      <c r="I178" s="15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2"/>
      <c r="H179" s="2"/>
      <c r="I179" s="15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2"/>
      <c r="H180" s="2"/>
      <c r="I180" s="15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2"/>
      <c r="H181" s="2"/>
      <c r="I181" s="15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2"/>
      <c r="H182" s="2"/>
      <c r="I182" s="15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2"/>
      <c r="H183" s="2"/>
      <c r="I183" s="15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2"/>
      <c r="H184" s="2"/>
      <c r="I184" s="15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2"/>
      <c r="H185" s="2"/>
      <c r="I185" s="15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2"/>
      <c r="H186" s="2"/>
      <c r="I186" s="15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2"/>
      <c r="H187" s="2"/>
      <c r="I187" s="15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2"/>
      <c r="H188" s="2"/>
      <c r="I188" s="15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2"/>
      <c r="H189" s="2"/>
      <c r="I189" s="15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2"/>
      <c r="H190" s="2"/>
      <c r="I190" s="15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2"/>
      <c r="H191" s="2"/>
      <c r="I191" s="15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2"/>
      <c r="H192" s="2"/>
      <c r="I192" s="15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2"/>
      <c r="H193" s="2"/>
      <c r="I193" s="15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2"/>
      <c r="H194" s="2"/>
      <c r="I194" s="15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2"/>
      <c r="H195" s="2"/>
      <c r="I195" s="15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2"/>
      <c r="H196" s="2"/>
      <c r="I196" s="15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2"/>
      <c r="H197" s="2"/>
      <c r="I197" s="15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2"/>
      <c r="H198" s="2"/>
      <c r="I198" s="15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2"/>
      <c r="H199" s="2"/>
      <c r="I199" s="15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2"/>
      <c r="H200" s="2"/>
      <c r="I200" s="15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2"/>
      <c r="H201" s="2"/>
      <c r="I201" s="15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2"/>
      <c r="H202" s="2"/>
      <c r="I202" s="15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2"/>
      <c r="H203" s="2"/>
      <c r="I203" s="15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2"/>
      <c r="H204" s="2"/>
      <c r="I204" s="15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2"/>
      <c r="H205" s="2"/>
      <c r="I205" s="15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2"/>
      <c r="H206" s="2"/>
      <c r="I206" s="15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2"/>
      <c r="H207" s="2"/>
      <c r="I207" s="15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2"/>
      <c r="H208" s="2"/>
      <c r="I208" s="15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2"/>
      <c r="H209" s="2"/>
      <c r="I209" s="15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2"/>
      <c r="H210" s="2"/>
      <c r="I210" s="15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2"/>
      <c r="H211" s="2"/>
      <c r="I211" s="15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2"/>
      <c r="H212" s="2"/>
      <c r="I212" s="15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2"/>
      <c r="H213" s="2"/>
      <c r="I213" s="15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2"/>
      <c r="H214" s="2"/>
      <c r="I214" s="15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2"/>
      <c r="H215" s="2"/>
      <c r="I215" s="15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2"/>
      <c r="H216" s="2"/>
      <c r="I216" s="15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2"/>
      <c r="H217" s="2"/>
      <c r="I217" s="15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2"/>
      <c r="H218" s="2"/>
      <c r="I218" s="15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2"/>
      <c r="H219" s="2"/>
      <c r="I219" s="15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2"/>
      <c r="H220" s="2"/>
      <c r="I220" s="15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2"/>
      <c r="H221" s="2"/>
      <c r="I221" s="15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2"/>
      <c r="H222" s="2"/>
      <c r="I222" s="15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2"/>
      <c r="H223" s="2"/>
      <c r="I223" s="15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2"/>
      <c r="H224" s="2"/>
      <c r="I224" s="15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2"/>
      <c r="H225" s="2"/>
      <c r="I225" s="15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2"/>
      <c r="H226" s="2"/>
      <c r="I226" s="15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2"/>
      <c r="H227" s="2"/>
      <c r="I227" s="15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2"/>
      <c r="H228" s="2"/>
      <c r="I228" s="15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2"/>
      <c r="H229" s="2"/>
      <c r="I229" s="15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2"/>
      <c r="H230" s="2"/>
      <c r="I230" s="15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2"/>
      <c r="H231" s="2"/>
      <c r="I231" s="15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2"/>
      <c r="H232" s="2"/>
      <c r="I232" s="15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2"/>
      <c r="H233" s="2"/>
      <c r="I233" s="15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2"/>
      <c r="H234" s="2"/>
      <c r="I234" s="15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2"/>
      <c r="H235" s="2"/>
      <c r="I235" s="15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2"/>
      <c r="H236" s="2"/>
      <c r="I236" s="15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2"/>
      <c r="H237" s="2"/>
      <c r="I237" s="15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2"/>
      <c r="H238" s="2"/>
      <c r="I238" s="15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2"/>
      <c r="H239" s="2"/>
      <c r="I239" s="15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2"/>
      <c r="H240" s="2"/>
      <c r="I240" s="15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2"/>
      <c r="H241" s="2"/>
      <c r="I241" s="15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2"/>
      <c r="H242" s="2"/>
      <c r="I242" s="15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2"/>
      <c r="H243" s="2"/>
      <c r="I243" s="15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2"/>
      <c r="H244" s="2"/>
      <c r="I244" s="15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2"/>
      <c r="H245" s="2"/>
      <c r="I245" s="15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2"/>
      <c r="H246" s="2"/>
      <c r="I246" s="15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2"/>
      <c r="H247" s="2"/>
      <c r="I247" s="15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2"/>
      <c r="H248" s="2"/>
      <c r="I248" s="15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2"/>
      <c r="H249" s="2"/>
      <c r="I249" s="15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2"/>
      <c r="H250" s="2"/>
      <c r="I250" s="15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2"/>
      <c r="H251" s="2"/>
      <c r="I251" s="15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2"/>
      <c r="H252" s="2"/>
      <c r="I252" s="15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2"/>
      <c r="H253" s="2"/>
      <c r="I253" s="15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2"/>
      <c r="H254" s="2"/>
      <c r="I254" s="15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2"/>
      <c r="H255" s="2"/>
      <c r="I255" s="15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2"/>
      <c r="H256" s="2"/>
      <c r="I256" s="15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2"/>
      <c r="H257" s="2"/>
      <c r="I257" s="15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2"/>
      <c r="H258" s="2"/>
      <c r="I258" s="15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2"/>
      <c r="H259" s="2"/>
      <c r="I259" s="15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2"/>
      <c r="H260" s="2"/>
      <c r="I260" s="15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2"/>
      <c r="H261" s="2"/>
      <c r="I261" s="15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2"/>
      <c r="H262" s="2"/>
      <c r="I262" s="15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2"/>
      <c r="H263" s="2"/>
      <c r="I263" s="15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2"/>
      <c r="H264" s="2"/>
      <c r="I264" s="15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2"/>
      <c r="H265" s="2"/>
      <c r="I265" s="15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2"/>
      <c r="H266" s="2"/>
      <c r="I266" s="15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2"/>
      <c r="H267" s="2"/>
      <c r="I267" s="15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2"/>
      <c r="H268" s="2"/>
      <c r="I268" s="15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2"/>
      <c r="H269" s="2"/>
      <c r="I269" s="15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2"/>
      <c r="H270" s="2"/>
      <c r="I270" s="15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2"/>
      <c r="H271" s="2"/>
      <c r="I271" s="15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2"/>
      <c r="H272" s="2"/>
      <c r="I272" s="15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2"/>
      <c r="H273" s="2"/>
      <c r="I273" s="15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2"/>
      <c r="H274" s="2"/>
      <c r="I274" s="15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2"/>
      <c r="H275" s="2"/>
      <c r="I275" s="15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2"/>
      <c r="H276" s="2"/>
      <c r="I276" s="15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2"/>
      <c r="H277" s="2"/>
      <c r="I277" s="15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2"/>
      <c r="H278" s="2"/>
      <c r="I278" s="15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2"/>
      <c r="H279" s="2"/>
      <c r="I279" s="15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2"/>
      <c r="H280" s="2"/>
      <c r="I280" s="15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2"/>
      <c r="H281" s="2"/>
      <c r="I281" s="15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2"/>
      <c r="H282" s="2"/>
      <c r="I282" s="15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2"/>
      <c r="H283" s="2"/>
      <c r="I283" s="15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2"/>
      <c r="H284" s="2"/>
      <c r="I284" s="15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2"/>
      <c r="H285" s="2"/>
      <c r="I285" s="15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2"/>
      <c r="H286" s="2"/>
      <c r="I286" s="15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2"/>
      <c r="H287" s="2"/>
      <c r="I287" s="15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2"/>
      <c r="H288" s="2"/>
      <c r="I288" s="15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2"/>
      <c r="H289" s="2"/>
      <c r="I289" s="15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2"/>
      <c r="H290" s="2"/>
      <c r="I290" s="15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2"/>
      <c r="H291" s="2"/>
      <c r="I291" s="15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2"/>
      <c r="H292" s="2"/>
      <c r="I292" s="15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2"/>
      <c r="H293" s="2"/>
      <c r="I293" s="15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2"/>
      <c r="H294" s="2"/>
      <c r="I294" s="15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2"/>
      <c r="H295" s="2"/>
      <c r="I295" s="15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2"/>
      <c r="H296" s="2"/>
      <c r="I296" s="15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2"/>
      <c r="H297" s="2"/>
      <c r="I297" s="15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2"/>
      <c r="H298" s="2"/>
      <c r="I298" s="15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2"/>
      <c r="H299" s="2"/>
      <c r="I299" s="15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2"/>
      <c r="H300" s="2"/>
      <c r="I300" s="15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2"/>
      <c r="H301" s="2"/>
      <c r="I301" s="15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2"/>
      <c r="H302" s="2"/>
      <c r="I302" s="15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2"/>
      <c r="H303" s="2"/>
      <c r="I303" s="15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2"/>
      <c r="H304" s="2"/>
      <c r="I304" s="15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2"/>
      <c r="H305" s="2"/>
      <c r="I305" s="15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2"/>
      <c r="H306" s="2"/>
      <c r="I306" s="15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2"/>
      <c r="H307" s="2"/>
      <c r="I307" s="15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2"/>
      <c r="H308" s="2"/>
      <c r="I308" s="15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2"/>
      <c r="H309" s="2"/>
      <c r="I309" s="15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F310" s="154"/>
    </row>
    <row r="311" spans="1:29" ht="15.75" customHeight="1">
      <c r="F311" s="154"/>
    </row>
    <row r="312" spans="1:29" ht="15.75" customHeight="1">
      <c r="F312" s="154"/>
    </row>
    <row r="313" spans="1:29" ht="15.75" customHeight="1">
      <c r="F313" s="154"/>
    </row>
    <row r="314" spans="1:29" ht="15.75" customHeight="1">
      <c r="F314" s="154"/>
    </row>
    <row r="315" spans="1:29" ht="15.75" customHeight="1">
      <c r="F315" s="154"/>
    </row>
    <row r="316" spans="1:29" ht="15.75" customHeight="1">
      <c r="F316" s="154"/>
    </row>
    <row r="317" spans="1:29" ht="15.75" customHeight="1">
      <c r="F317" s="154"/>
    </row>
    <row r="318" spans="1:29" ht="15.75" customHeight="1">
      <c r="F318" s="154"/>
    </row>
    <row r="319" spans="1:29" ht="15.75" customHeight="1">
      <c r="F319" s="154"/>
    </row>
    <row r="320" spans="1:29" ht="15.75" customHeight="1">
      <c r="F320" s="154"/>
    </row>
    <row r="321" spans="6:6" ht="15.75" customHeight="1">
      <c r="F321" s="154"/>
    </row>
    <row r="322" spans="6:6" ht="15.75" customHeight="1"/>
    <row r="323" spans="6:6" ht="15.75" customHeight="1"/>
    <row r="324" spans="6:6" ht="15.75" customHeight="1"/>
    <row r="325" spans="6:6" ht="15.75" customHeight="1"/>
    <row r="326" spans="6:6" ht="15.75" customHeight="1"/>
    <row r="327" spans="6:6" ht="15.75" customHeight="1"/>
    <row r="328" spans="6:6" ht="15.75" customHeight="1"/>
    <row r="329" spans="6:6" ht="15.75" customHeight="1"/>
    <row r="330" spans="6:6" ht="15.75" customHeight="1"/>
    <row r="331" spans="6:6" ht="15.75" customHeight="1"/>
    <row r="332" spans="6:6" ht="15.75" customHeight="1"/>
    <row r="333" spans="6:6" ht="15.75" customHeight="1"/>
    <row r="334" spans="6:6" ht="15.75" customHeight="1"/>
    <row r="335" spans="6:6" ht="15.75" customHeight="1"/>
    <row r="336" spans="6: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">
    <mergeCell ref="B2:M2"/>
    <mergeCell ref="M7:M8"/>
    <mergeCell ref="M12:M13"/>
  </mergeCells>
  <phoneticPr fontId="17" type="noConversion"/>
  <dataValidations count="2">
    <dataValidation type="list" allowBlank="1" sqref="F6:F149" xr:uid="{00000000-0002-0000-0100-000000000000}">
      <formula1>"공금카드,계좌이체,현금거래,개인카드,사비집행"</formula1>
    </dataValidation>
    <dataValidation type="list" allowBlank="1" sqref="F150:F321" xr:uid="{00000000-0002-0000-0100-000001000000}">
      <formula1>"카드결제,계좌이체,현금인출,사비집행"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4.3984375" defaultRowHeight="15" customHeight="1"/>
  <sheetData>
    <row r="1" spans="1:26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>
      <c r="A2" s="157"/>
      <c r="B2" s="252" t="s">
        <v>303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20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>
      <c r="A3" s="157"/>
      <c r="B3" s="158"/>
      <c r="C3" s="159"/>
      <c r="D3" s="159"/>
      <c r="E3" s="159"/>
      <c r="F3" s="159"/>
      <c r="G3" s="160"/>
      <c r="H3" s="160"/>
      <c r="I3" s="160"/>
      <c r="J3" s="159"/>
      <c r="K3" s="159"/>
      <c r="L3" s="159"/>
      <c r="M3" s="159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>
      <c r="A4" s="157"/>
      <c r="B4" s="161" t="s">
        <v>304</v>
      </c>
      <c r="C4" s="162" t="s">
        <v>305</v>
      </c>
      <c r="D4" s="162" t="s">
        <v>306</v>
      </c>
      <c r="E4" s="162" t="s">
        <v>5</v>
      </c>
      <c r="F4" s="162" t="s">
        <v>307</v>
      </c>
      <c r="G4" s="163" t="s">
        <v>1</v>
      </c>
      <c r="H4" s="163" t="s">
        <v>55</v>
      </c>
      <c r="I4" s="163" t="s">
        <v>308</v>
      </c>
      <c r="J4" s="162" t="s">
        <v>309</v>
      </c>
      <c r="K4" s="162" t="s">
        <v>310</v>
      </c>
      <c r="L4" s="162" t="s">
        <v>311</v>
      </c>
      <c r="M4" s="162" t="s">
        <v>9</v>
      </c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>
      <c r="A5" s="157"/>
      <c r="B5" s="164" t="s">
        <v>312</v>
      </c>
      <c r="C5" s="165" t="s">
        <v>313</v>
      </c>
      <c r="D5" s="165" t="s">
        <v>314</v>
      </c>
      <c r="E5" s="165" t="s">
        <v>315</v>
      </c>
      <c r="F5" s="165" t="s">
        <v>316</v>
      </c>
      <c r="G5" s="160"/>
      <c r="H5" s="166" t="s">
        <v>317</v>
      </c>
      <c r="I5" s="167" t="s">
        <v>308</v>
      </c>
      <c r="J5" s="165" t="s">
        <v>312</v>
      </c>
      <c r="K5" s="165" t="s">
        <v>318</v>
      </c>
      <c r="L5" s="165" t="s">
        <v>319</v>
      </c>
      <c r="M5" s="165" t="s">
        <v>320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>
      <c r="A6" s="157"/>
      <c r="B6" s="168">
        <v>20220505</v>
      </c>
      <c r="C6" s="169" t="s">
        <v>358</v>
      </c>
      <c r="D6" s="169" t="s">
        <v>31</v>
      </c>
      <c r="E6" s="169" t="s">
        <v>15</v>
      </c>
      <c r="F6" s="169" t="s">
        <v>322</v>
      </c>
      <c r="G6" s="170">
        <v>6150000</v>
      </c>
      <c r="H6" s="160"/>
      <c r="I6" s="171">
        <f>G6-H6</f>
        <v>6150000</v>
      </c>
      <c r="J6" s="169">
        <v>20220505</v>
      </c>
      <c r="K6" s="159"/>
      <c r="L6" s="169" t="s">
        <v>359</v>
      </c>
      <c r="M6" s="159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>
      <c r="A7" s="157"/>
      <c r="B7" s="168">
        <v>20220521</v>
      </c>
      <c r="C7" s="169" t="s">
        <v>358</v>
      </c>
      <c r="D7" s="169" t="s">
        <v>18</v>
      </c>
      <c r="E7" s="169" t="s">
        <v>19</v>
      </c>
      <c r="F7" s="169" t="s">
        <v>322</v>
      </c>
      <c r="G7" s="170">
        <v>239</v>
      </c>
      <c r="H7" s="160"/>
      <c r="I7" s="171">
        <f>I6+G7-H6</f>
        <v>6150239</v>
      </c>
      <c r="J7" s="169">
        <v>20220521</v>
      </c>
      <c r="K7" s="169"/>
      <c r="L7" s="169" t="s">
        <v>359</v>
      </c>
      <c r="M7" s="169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>
      <c r="A8" s="157"/>
      <c r="B8" s="168">
        <v>20220618</v>
      </c>
      <c r="C8" s="169" t="s">
        <v>358</v>
      </c>
      <c r="D8" s="169" t="s">
        <v>18</v>
      </c>
      <c r="E8" s="169" t="s">
        <v>19</v>
      </c>
      <c r="F8" s="169" t="s">
        <v>322</v>
      </c>
      <c r="G8" s="170">
        <v>411</v>
      </c>
      <c r="H8" s="160"/>
      <c r="I8" s="171">
        <f t="shared" ref="I8:I30" si="0">I7+G8-H8</f>
        <v>6150650</v>
      </c>
      <c r="J8" s="169">
        <v>20220618</v>
      </c>
      <c r="K8" s="169"/>
      <c r="L8" s="169" t="s">
        <v>359</v>
      </c>
      <c r="M8" s="169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>
      <c r="A9" s="157"/>
      <c r="B9" s="168">
        <v>20220623</v>
      </c>
      <c r="C9" s="169" t="s">
        <v>358</v>
      </c>
      <c r="D9" s="169" t="s">
        <v>360</v>
      </c>
      <c r="E9" s="172" t="s">
        <v>13</v>
      </c>
      <c r="F9" s="169" t="s">
        <v>322</v>
      </c>
      <c r="G9" s="160">
        <v>1000000</v>
      </c>
      <c r="H9" s="160"/>
      <c r="I9" s="171">
        <f t="shared" si="0"/>
        <v>7150650</v>
      </c>
      <c r="J9" s="169">
        <v>20220623</v>
      </c>
      <c r="K9" s="169"/>
      <c r="L9" s="169" t="s">
        <v>359</v>
      </c>
      <c r="M9" s="169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26">
      <c r="A10" s="157"/>
      <c r="B10" s="168">
        <v>20220624</v>
      </c>
      <c r="C10" s="169" t="s">
        <v>358</v>
      </c>
      <c r="D10" s="169" t="s">
        <v>360</v>
      </c>
      <c r="E10" s="172" t="s">
        <v>13</v>
      </c>
      <c r="F10" s="169" t="s">
        <v>322</v>
      </c>
      <c r="G10" s="160">
        <v>1000000</v>
      </c>
      <c r="H10" s="160"/>
      <c r="I10" s="171">
        <f t="shared" si="0"/>
        <v>8150650</v>
      </c>
      <c r="J10" s="169">
        <v>20220624</v>
      </c>
      <c r="K10" s="169"/>
      <c r="L10" s="169" t="s">
        <v>359</v>
      </c>
      <c r="M10" s="169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spans="1:26">
      <c r="A11" s="157"/>
      <c r="B11" s="168">
        <v>20220625</v>
      </c>
      <c r="C11" s="169" t="s">
        <v>358</v>
      </c>
      <c r="D11" s="169" t="s">
        <v>360</v>
      </c>
      <c r="E11" s="172" t="s">
        <v>13</v>
      </c>
      <c r="F11" s="169" t="s">
        <v>322</v>
      </c>
      <c r="G11" s="160">
        <v>1000000</v>
      </c>
      <c r="H11" s="160"/>
      <c r="I11" s="171">
        <f t="shared" si="0"/>
        <v>9150650</v>
      </c>
      <c r="J11" s="169">
        <v>20220625</v>
      </c>
      <c r="K11" s="169"/>
      <c r="L11" s="169" t="s">
        <v>359</v>
      </c>
      <c r="M11" s="169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>
      <c r="A12" s="157"/>
      <c r="B12" s="168">
        <v>20220626</v>
      </c>
      <c r="C12" s="169" t="s">
        <v>358</v>
      </c>
      <c r="D12" s="169" t="s">
        <v>360</v>
      </c>
      <c r="E12" s="172" t="s">
        <v>13</v>
      </c>
      <c r="F12" s="169" t="s">
        <v>322</v>
      </c>
      <c r="G12" s="170">
        <v>952501</v>
      </c>
      <c r="H12" s="160"/>
      <c r="I12" s="171">
        <f t="shared" si="0"/>
        <v>10103151</v>
      </c>
      <c r="J12" s="169">
        <v>20220626</v>
      </c>
      <c r="K12" s="169"/>
      <c r="L12" s="169" t="s">
        <v>359</v>
      </c>
      <c r="M12" s="254" t="s">
        <v>361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spans="1:26">
      <c r="A13" s="157"/>
      <c r="B13" s="168" t="s">
        <v>20</v>
      </c>
      <c r="C13" s="169" t="s">
        <v>358</v>
      </c>
      <c r="D13" s="169" t="s">
        <v>362</v>
      </c>
      <c r="E13" s="169" t="s">
        <v>19</v>
      </c>
      <c r="F13" s="169" t="s">
        <v>322</v>
      </c>
      <c r="G13" s="170">
        <v>1690</v>
      </c>
      <c r="H13" s="160"/>
      <c r="I13" s="171">
        <f t="shared" si="0"/>
        <v>10104841</v>
      </c>
      <c r="J13" s="169" t="s">
        <v>20</v>
      </c>
      <c r="K13" s="169"/>
      <c r="L13" s="169" t="s">
        <v>359</v>
      </c>
      <c r="M13" s="187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spans="1:26">
      <c r="A14" s="157"/>
      <c r="B14" s="168">
        <v>20220629</v>
      </c>
      <c r="C14" s="169" t="s">
        <v>358</v>
      </c>
      <c r="D14" s="169" t="s">
        <v>363</v>
      </c>
      <c r="E14" s="169" t="s">
        <v>88</v>
      </c>
      <c r="F14" s="169" t="s">
        <v>322</v>
      </c>
      <c r="G14" s="160"/>
      <c r="H14" s="173">
        <v>700000</v>
      </c>
      <c r="I14" s="171">
        <f t="shared" si="0"/>
        <v>9404841</v>
      </c>
      <c r="J14" s="169">
        <v>20220629</v>
      </c>
      <c r="K14" s="174" t="s">
        <v>364</v>
      </c>
      <c r="L14" s="169" t="s">
        <v>365</v>
      </c>
      <c r="M14" s="169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>
      <c r="A15" s="157"/>
      <c r="B15" s="168">
        <v>20220629</v>
      </c>
      <c r="C15" s="169" t="s">
        <v>358</v>
      </c>
      <c r="D15" s="169" t="s">
        <v>366</v>
      </c>
      <c r="E15" s="169" t="s">
        <v>145</v>
      </c>
      <c r="F15" s="169" t="s">
        <v>322</v>
      </c>
      <c r="G15" s="160"/>
      <c r="H15" s="160">
        <v>1000000</v>
      </c>
      <c r="I15" s="171">
        <f t="shared" si="0"/>
        <v>8404841</v>
      </c>
      <c r="J15" s="169">
        <v>20220629</v>
      </c>
      <c r="K15" s="174" t="s">
        <v>364</v>
      </c>
      <c r="L15" s="169" t="s">
        <v>365</v>
      </c>
      <c r="M15" s="169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>
      <c r="A16" s="157"/>
      <c r="B16" s="168">
        <v>20220701</v>
      </c>
      <c r="C16" s="169" t="s">
        <v>358</v>
      </c>
      <c r="D16" s="175" t="s">
        <v>367</v>
      </c>
      <c r="E16" s="169" t="s">
        <v>72</v>
      </c>
      <c r="F16" s="169" t="s">
        <v>332</v>
      </c>
      <c r="G16" s="160"/>
      <c r="H16" s="170">
        <v>390000</v>
      </c>
      <c r="I16" s="171">
        <f t="shared" si="0"/>
        <v>8014841</v>
      </c>
      <c r="J16" s="169">
        <v>20220701</v>
      </c>
      <c r="K16" s="169"/>
      <c r="L16" s="169" t="s">
        <v>365</v>
      </c>
      <c r="M16" s="169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>
      <c r="A17" s="157"/>
      <c r="B17" s="168">
        <v>20220716</v>
      </c>
      <c r="C17" s="169" t="s">
        <v>358</v>
      </c>
      <c r="D17" s="169" t="s">
        <v>18</v>
      </c>
      <c r="E17" s="169" t="s">
        <v>19</v>
      </c>
      <c r="F17" s="169" t="s">
        <v>322</v>
      </c>
      <c r="G17" s="173">
        <v>529</v>
      </c>
      <c r="H17" s="160"/>
      <c r="I17" s="171">
        <f t="shared" si="0"/>
        <v>8015370</v>
      </c>
      <c r="J17" s="169">
        <v>20220716</v>
      </c>
      <c r="K17" s="169"/>
      <c r="L17" s="169" t="s">
        <v>365</v>
      </c>
      <c r="M17" s="169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26">
      <c r="A18" s="157"/>
      <c r="B18" s="168">
        <v>20220721</v>
      </c>
      <c r="C18" s="169" t="s">
        <v>358</v>
      </c>
      <c r="D18" s="175" t="s">
        <v>368</v>
      </c>
      <c r="E18" s="169" t="s">
        <v>72</v>
      </c>
      <c r="F18" s="169" t="s">
        <v>332</v>
      </c>
      <c r="G18" s="160"/>
      <c r="H18" s="170">
        <v>312400</v>
      </c>
      <c r="I18" s="171">
        <f t="shared" si="0"/>
        <v>7702970</v>
      </c>
      <c r="J18" s="169">
        <v>20220721</v>
      </c>
      <c r="K18" s="169"/>
      <c r="L18" s="169" t="s">
        <v>365</v>
      </c>
      <c r="M18" s="169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6">
      <c r="A19" s="157"/>
      <c r="B19" s="168">
        <v>20220722</v>
      </c>
      <c r="C19" s="169" t="s">
        <v>358</v>
      </c>
      <c r="D19" s="175" t="s">
        <v>369</v>
      </c>
      <c r="E19" s="169" t="s">
        <v>75</v>
      </c>
      <c r="F19" s="169" t="s">
        <v>332</v>
      </c>
      <c r="G19" s="160"/>
      <c r="H19" s="170">
        <v>1000000</v>
      </c>
      <c r="I19" s="171">
        <f t="shared" si="0"/>
        <v>6702970</v>
      </c>
      <c r="J19" s="169">
        <v>20220722</v>
      </c>
      <c r="K19" s="169"/>
      <c r="L19" s="169" t="s">
        <v>365</v>
      </c>
      <c r="M19" s="169" t="s">
        <v>370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spans="1:26">
      <c r="A20" s="157"/>
      <c r="B20" s="168">
        <v>20220722</v>
      </c>
      <c r="C20" s="169" t="s">
        <v>358</v>
      </c>
      <c r="D20" s="175" t="s">
        <v>371</v>
      </c>
      <c r="E20" s="169" t="s">
        <v>72</v>
      </c>
      <c r="F20" s="169" t="s">
        <v>332</v>
      </c>
      <c r="G20" s="160"/>
      <c r="H20" s="170">
        <v>297600</v>
      </c>
      <c r="I20" s="171">
        <f t="shared" si="0"/>
        <v>6405370</v>
      </c>
      <c r="J20" s="169">
        <v>20220722</v>
      </c>
      <c r="K20" s="169"/>
      <c r="L20" s="169" t="s">
        <v>365</v>
      </c>
      <c r="M20" s="169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spans="1:26">
      <c r="A21" s="157"/>
      <c r="B21" s="168">
        <v>20220801</v>
      </c>
      <c r="C21" s="169" t="s">
        <v>358</v>
      </c>
      <c r="D21" s="169" t="s">
        <v>372</v>
      </c>
      <c r="E21" s="169" t="s">
        <v>83</v>
      </c>
      <c r="F21" s="169" t="s">
        <v>332</v>
      </c>
      <c r="G21" s="160"/>
      <c r="H21" s="170">
        <v>430850</v>
      </c>
      <c r="I21" s="171">
        <f t="shared" si="0"/>
        <v>5974520</v>
      </c>
      <c r="J21" s="169">
        <v>20220801</v>
      </c>
      <c r="K21" s="169"/>
      <c r="L21" s="169" t="s">
        <v>365</v>
      </c>
      <c r="M21" s="169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26">
      <c r="A22" s="157"/>
      <c r="B22" s="168">
        <v>20220818</v>
      </c>
      <c r="C22" s="169" t="s">
        <v>358</v>
      </c>
      <c r="D22" s="169" t="s">
        <v>373</v>
      </c>
      <c r="E22" s="169" t="s">
        <v>86</v>
      </c>
      <c r="F22" s="169" t="s">
        <v>322</v>
      </c>
      <c r="G22" s="160"/>
      <c r="H22" s="173">
        <v>1000000</v>
      </c>
      <c r="I22" s="171">
        <f t="shared" si="0"/>
        <v>4974520</v>
      </c>
      <c r="J22" s="169">
        <v>20220818</v>
      </c>
      <c r="K22" s="174" t="s">
        <v>374</v>
      </c>
      <c r="L22" s="169" t="s">
        <v>365</v>
      </c>
      <c r="M22" s="169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>
      <c r="A23" s="157"/>
      <c r="B23" s="168">
        <v>20220818</v>
      </c>
      <c r="C23" s="169" t="s">
        <v>358</v>
      </c>
      <c r="D23" s="169" t="s">
        <v>375</v>
      </c>
      <c r="E23" s="169" t="s">
        <v>83</v>
      </c>
      <c r="F23" s="169" t="s">
        <v>322</v>
      </c>
      <c r="G23" s="160"/>
      <c r="H23" s="170">
        <v>155000</v>
      </c>
      <c r="I23" s="171">
        <f t="shared" si="0"/>
        <v>4819520</v>
      </c>
      <c r="J23" s="169">
        <v>20220818</v>
      </c>
      <c r="K23" s="174" t="s">
        <v>374</v>
      </c>
      <c r="L23" s="169" t="s">
        <v>365</v>
      </c>
      <c r="M23" s="169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>
      <c r="A24" s="157"/>
      <c r="B24" s="168">
        <v>20220820</v>
      </c>
      <c r="C24" s="169" t="s">
        <v>358</v>
      </c>
      <c r="D24" s="169" t="s">
        <v>18</v>
      </c>
      <c r="E24" s="169" t="s">
        <v>19</v>
      </c>
      <c r="F24" s="169" t="s">
        <v>322</v>
      </c>
      <c r="G24" s="173">
        <v>531</v>
      </c>
      <c r="H24" s="160"/>
      <c r="I24" s="171">
        <f t="shared" si="0"/>
        <v>4820051</v>
      </c>
      <c r="J24" s="169">
        <v>20220820</v>
      </c>
      <c r="K24" s="174"/>
      <c r="L24" s="169" t="s">
        <v>365</v>
      </c>
      <c r="M24" s="169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>
      <c r="A25" s="157"/>
      <c r="B25" s="168">
        <v>20220822</v>
      </c>
      <c r="C25" s="169" t="s">
        <v>358</v>
      </c>
      <c r="D25" s="169" t="s">
        <v>375</v>
      </c>
      <c r="E25" s="169" t="s">
        <v>83</v>
      </c>
      <c r="F25" s="169" t="s">
        <v>322</v>
      </c>
      <c r="G25" s="160"/>
      <c r="H25" s="170">
        <v>130000</v>
      </c>
      <c r="I25" s="171">
        <f t="shared" si="0"/>
        <v>4690051</v>
      </c>
      <c r="J25" s="169">
        <v>20220822</v>
      </c>
      <c r="K25" s="174" t="s">
        <v>374</v>
      </c>
      <c r="L25" s="169" t="s">
        <v>365</v>
      </c>
      <c r="M25" s="169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>
      <c r="A26" s="157"/>
      <c r="B26" s="168">
        <v>20220823</v>
      </c>
      <c r="C26" s="169" t="s">
        <v>358</v>
      </c>
      <c r="D26" s="175" t="s">
        <v>376</v>
      </c>
      <c r="E26" s="169" t="s">
        <v>202</v>
      </c>
      <c r="F26" s="169" t="s">
        <v>332</v>
      </c>
      <c r="G26" s="173"/>
      <c r="H26" s="170">
        <v>99200</v>
      </c>
      <c r="I26" s="171">
        <f t="shared" si="0"/>
        <v>4590851</v>
      </c>
      <c r="J26" s="169">
        <v>20220823</v>
      </c>
      <c r="K26" s="169"/>
      <c r="L26" s="169" t="s">
        <v>365</v>
      </c>
      <c r="M26" s="169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26">
      <c r="A27" s="157"/>
      <c r="B27" s="168">
        <v>20220825</v>
      </c>
      <c r="C27" s="169" t="s">
        <v>358</v>
      </c>
      <c r="D27" s="175" t="s">
        <v>377</v>
      </c>
      <c r="E27" s="169" t="s">
        <v>162</v>
      </c>
      <c r="F27" s="169" t="s">
        <v>332</v>
      </c>
      <c r="G27" s="160"/>
      <c r="H27" s="170">
        <v>600000</v>
      </c>
      <c r="I27" s="171">
        <f t="shared" si="0"/>
        <v>3990851</v>
      </c>
      <c r="J27" s="169">
        <v>20220825</v>
      </c>
      <c r="K27" s="169"/>
      <c r="L27" s="169" t="s">
        <v>365</v>
      </c>
      <c r="M27" s="169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26">
      <c r="A28" s="157"/>
      <c r="B28" s="168">
        <v>20220826</v>
      </c>
      <c r="C28" s="169" t="s">
        <v>358</v>
      </c>
      <c r="D28" s="169" t="s">
        <v>378</v>
      </c>
      <c r="E28" s="169" t="s">
        <v>83</v>
      </c>
      <c r="F28" s="169" t="s">
        <v>332</v>
      </c>
      <c r="G28" s="160"/>
      <c r="H28" s="170">
        <v>160800</v>
      </c>
      <c r="I28" s="171">
        <f t="shared" si="0"/>
        <v>3830051</v>
      </c>
      <c r="J28" s="169">
        <v>20220826</v>
      </c>
      <c r="K28" s="169"/>
      <c r="L28" s="169" t="s">
        <v>365</v>
      </c>
      <c r="M28" s="169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>
      <c r="A29" s="157"/>
      <c r="B29" s="168">
        <v>20220827</v>
      </c>
      <c r="C29" s="169" t="s">
        <v>358</v>
      </c>
      <c r="D29" s="175" t="s">
        <v>379</v>
      </c>
      <c r="E29" s="169" t="s">
        <v>181</v>
      </c>
      <c r="F29" s="169" t="s">
        <v>332</v>
      </c>
      <c r="G29" s="160"/>
      <c r="H29" s="170">
        <v>330000</v>
      </c>
      <c r="I29" s="176">
        <f t="shared" si="0"/>
        <v>3500051</v>
      </c>
      <c r="J29" s="169">
        <v>20220827</v>
      </c>
      <c r="K29" s="174" t="s">
        <v>380</v>
      </c>
      <c r="L29" s="169" t="s">
        <v>365</v>
      </c>
      <c r="M29" s="169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26">
      <c r="A30" s="157"/>
      <c r="B30" s="168">
        <v>20220827</v>
      </c>
      <c r="C30" s="169" t="s">
        <v>358</v>
      </c>
      <c r="D30" s="175" t="s">
        <v>381</v>
      </c>
      <c r="E30" s="169" t="s">
        <v>151</v>
      </c>
      <c r="F30" s="169" t="s">
        <v>332</v>
      </c>
      <c r="G30" s="160"/>
      <c r="H30" s="170">
        <v>161150</v>
      </c>
      <c r="I30" s="176">
        <f t="shared" si="0"/>
        <v>3338901</v>
      </c>
      <c r="J30" s="169">
        <v>20220827</v>
      </c>
      <c r="K30" s="174" t="s">
        <v>382</v>
      </c>
      <c r="L30" s="169" t="s">
        <v>365</v>
      </c>
      <c r="M30" s="169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6">
      <c r="A31" s="157"/>
      <c r="B31" s="168"/>
      <c r="C31" s="169"/>
      <c r="D31" s="159"/>
      <c r="E31" s="169"/>
      <c r="F31" s="169"/>
      <c r="G31" s="160"/>
      <c r="H31" s="160"/>
      <c r="I31" s="176"/>
      <c r="J31" s="169"/>
      <c r="K31" s="169"/>
      <c r="L31" s="169"/>
      <c r="M31" s="159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6">
      <c r="A32" s="157"/>
      <c r="B32" s="168"/>
      <c r="C32" s="169"/>
      <c r="D32" s="159"/>
      <c r="E32" s="169"/>
      <c r="F32" s="169"/>
      <c r="G32" s="160"/>
      <c r="H32" s="160"/>
      <c r="I32" s="176"/>
      <c r="J32" s="169"/>
      <c r="K32" s="169"/>
      <c r="L32" s="169"/>
      <c r="M32" s="159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6">
      <c r="A33" s="157"/>
      <c r="B33" s="168"/>
      <c r="C33" s="169"/>
      <c r="D33" s="159"/>
      <c r="E33" s="169"/>
      <c r="F33" s="169"/>
      <c r="G33" s="160"/>
      <c r="H33" s="160"/>
      <c r="I33" s="176"/>
      <c r="J33" s="169"/>
      <c r="K33" s="169"/>
      <c r="L33" s="169"/>
      <c r="M33" s="159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spans="1:26">
      <c r="A34" s="157"/>
      <c r="B34" s="168"/>
      <c r="C34" s="169"/>
      <c r="D34" s="159"/>
      <c r="E34" s="169"/>
      <c r="F34" s="169"/>
      <c r="G34" s="160"/>
      <c r="H34" s="160"/>
      <c r="I34" s="176"/>
      <c r="J34" s="169"/>
      <c r="K34" s="169"/>
      <c r="L34" s="169"/>
      <c r="M34" s="169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6">
      <c r="A35" s="157"/>
      <c r="B35" s="168"/>
      <c r="C35" s="169"/>
      <c r="D35" s="159"/>
      <c r="E35" s="169"/>
      <c r="F35" s="169"/>
      <c r="G35" s="160"/>
      <c r="H35" s="160"/>
      <c r="I35" s="176"/>
      <c r="J35" s="169"/>
      <c r="K35" s="169"/>
      <c r="L35" s="169"/>
      <c r="M35" s="169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6">
      <c r="A36" s="157"/>
      <c r="B36" s="168"/>
      <c r="C36" s="169"/>
      <c r="D36" s="159"/>
      <c r="E36" s="169"/>
      <c r="F36" s="169"/>
      <c r="G36" s="160"/>
      <c r="H36" s="160"/>
      <c r="I36" s="176"/>
      <c r="J36" s="169"/>
      <c r="K36" s="169"/>
      <c r="L36" s="169"/>
      <c r="M36" s="169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>
      <c r="A37" s="157"/>
      <c r="B37" s="168"/>
      <c r="C37" s="169"/>
      <c r="D37" s="159"/>
      <c r="E37" s="169"/>
      <c r="F37" s="169"/>
      <c r="G37" s="160"/>
      <c r="H37" s="160"/>
      <c r="I37" s="176"/>
      <c r="J37" s="169"/>
      <c r="K37" s="169"/>
      <c r="L37" s="169"/>
      <c r="M37" s="169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spans="1:26">
      <c r="A38" s="157"/>
      <c r="B38" s="168"/>
      <c r="C38" s="169"/>
      <c r="D38" s="159"/>
      <c r="E38" s="169"/>
      <c r="F38" s="169"/>
      <c r="G38" s="160"/>
      <c r="H38" s="160"/>
      <c r="I38" s="176"/>
      <c r="J38" s="169"/>
      <c r="K38" s="169"/>
      <c r="L38" s="169"/>
      <c r="M38" s="169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6">
      <c r="A39" s="157"/>
      <c r="B39" s="168"/>
      <c r="C39" s="169"/>
      <c r="D39" s="159"/>
      <c r="E39" s="169"/>
      <c r="F39" s="169"/>
      <c r="G39" s="160"/>
      <c r="H39" s="160"/>
      <c r="I39" s="176"/>
      <c r="J39" s="169"/>
      <c r="K39" s="169"/>
      <c r="L39" s="169"/>
      <c r="M39" s="169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spans="1:26">
      <c r="A40" s="157"/>
      <c r="B40" s="168"/>
      <c r="C40" s="169"/>
      <c r="D40" s="159"/>
      <c r="E40" s="169"/>
      <c r="F40" s="169"/>
      <c r="G40" s="160"/>
      <c r="H40" s="160"/>
      <c r="I40" s="176"/>
      <c r="J40" s="169"/>
      <c r="K40" s="169"/>
      <c r="L40" s="169"/>
      <c r="M40" s="169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spans="1:26">
      <c r="A41" s="157"/>
      <c r="B41" s="168"/>
      <c r="C41" s="169"/>
      <c r="D41" s="159"/>
      <c r="E41" s="169"/>
      <c r="F41" s="169"/>
      <c r="G41" s="160"/>
      <c r="H41" s="160"/>
      <c r="I41" s="176"/>
      <c r="J41" s="169"/>
      <c r="K41" s="169"/>
      <c r="L41" s="169"/>
      <c r="M41" s="169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6">
      <c r="A42" s="157"/>
      <c r="B42" s="168"/>
      <c r="C42" s="169"/>
      <c r="D42" s="159"/>
      <c r="E42" s="169"/>
      <c r="F42" s="169"/>
      <c r="G42" s="160"/>
      <c r="H42" s="160"/>
      <c r="I42" s="176"/>
      <c r="J42" s="169"/>
      <c r="K42" s="169"/>
      <c r="L42" s="169"/>
      <c r="M42" s="169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spans="1:26">
      <c r="A43" s="157"/>
      <c r="B43" s="168"/>
      <c r="C43" s="169"/>
      <c r="D43" s="159"/>
      <c r="E43" s="169"/>
      <c r="F43" s="169"/>
      <c r="G43" s="160"/>
      <c r="H43" s="160"/>
      <c r="I43" s="176"/>
      <c r="J43" s="169"/>
      <c r="K43" s="169"/>
      <c r="L43" s="169"/>
      <c r="M43" s="169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spans="1:26">
      <c r="A44" s="157"/>
      <c r="B44" s="168"/>
      <c r="C44" s="169"/>
      <c r="D44" s="159"/>
      <c r="E44" s="169"/>
      <c r="F44" s="169"/>
      <c r="G44" s="160"/>
      <c r="H44" s="160"/>
      <c r="I44" s="176"/>
      <c r="J44" s="169"/>
      <c r="K44" s="169"/>
      <c r="L44" s="169"/>
      <c r="M44" s="169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spans="1:26">
      <c r="A45" s="157"/>
      <c r="B45" s="168"/>
      <c r="C45" s="169"/>
      <c r="D45" s="159"/>
      <c r="E45" s="169"/>
      <c r="F45" s="169"/>
      <c r="G45" s="160"/>
      <c r="H45" s="160"/>
      <c r="I45" s="176"/>
      <c r="J45" s="169"/>
      <c r="K45" s="169"/>
      <c r="L45" s="169"/>
      <c r="M45" s="169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spans="1:26">
      <c r="A46" s="157"/>
      <c r="B46" s="168"/>
      <c r="C46" s="169"/>
      <c r="D46" s="159"/>
      <c r="E46" s="169"/>
      <c r="F46" s="169"/>
      <c r="G46" s="160"/>
      <c r="H46" s="160"/>
      <c r="I46" s="176"/>
      <c r="J46" s="169"/>
      <c r="K46" s="169"/>
      <c r="L46" s="169"/>
      <c r="M46" s="169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spans="1:26">
      <c r="A47" s="157"/>
      <c r="B47" s="168"/>
      <c r="C47" s="169"/>
      <c r="D47" s="159"/>
      <c r="E47" s="169"/>
      <c r="F47" s="169"/>
      <c r="G47" s="160"/>
      <c r="H47" s="160"/>
      <c r="I47" s="176"/>
      <c r="J47" s="169"/>
      <c r="K47" s="169"/>
      <c r="L47" s="169"/>
      <c r="M47" s="169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>
      <c r="A48" s="157"/>
      <c r="B48" s="168"/>
      <c r="C48" s="169"/>
      <c r="D48" s="159"/>
      <c r="E48" s="169"/>
      <c r="F48" s="169"/>
      <c r="G48" s="160"/>
      <c r="H48" s="160"/>
      <c r="I48" s="176"/>
      <c r="J48" s="169"/>
      <c r="K48" s="169"/>
      <c r="L48" s="169"/>
      <c r="M48" s="169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:26">
      <c r="A49" s="157"/>
      <c r="B49" s="168"/>
      <c r="C49" s="169"/>
      <c r="D49" s="159"/>
      <c r="E49" s="169"/>
      <c r="F49" s="169"/>
      <c r="G49" s="160"/>
      <c r="H49" s="160"/>
      <c r="I49" s="176"/>
      <c r="J49" s="169"/>
      <c r="K49" s="169"/>
      <c r="L49" s="169"/>
      <c r="M49" s="169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spans="1:26">
      <c r="A50" s="157"/>
      <c r="B50" s="168"/>
      <c r="C50" s="169"/>
      <c r="D50" s="169"/>
      <c r="E50" s="169"/>
      <c r="F50" s="169"/>
      <c r="G50" s="160"/>
      <c r="H50" s="160"/>
      <c r="I50" s="160"/>
      <c r="J50" s="169"/>
      <c r="K50" s="169"/>
      <c r="L50" s="169"/>
      <c r="M50" s="169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spans="1:26">
      <c r="A51" s="157"/>
      <c r="B51" s="168"/>
      <c r="C51" s="169"/>
      <c r="D51" s="169"/>
      <c r="E51" s="169"/>
      <c r="F51" s="169"/>
      <c r="G51" s="160"/>
      <c r="H51" s="160"/>
      <c r="I51" s="160"/>
      <c r="J51" s="169"/>
      <c r="K51" s="169"/>
      <c r="L51" s="169"/>
      <c r="M51" s="169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spans="1:26">
      <c r="A52" s="157"/>
      <c r="B52" s="168"/>
      <c r="C52" s="159"/>
      <c r="D52" s="159"/>
      <c r="E52" s="169"/>
      <c r="F52" s="169"/>
      <c r="G52" s="160"/>
      <c r="H52" s="160"/>
      <c r="I52" s="160"/>
      <c r="J52" s="169"/>
      <c r="K52" s="169"/>
      <c r="L52" s="169"/>
      <c r="M52" s="169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</row>
    <row r="53" spans="1:26">
      <c r="A53" s="157"/>
      <c r="B53" s="168"/>
      <c r="C53" s="169"/>
      <c r="D53" s="159"/>
      <c r="E53" s="169"/>
      <c r="F53" s="169"/>
      <c r="G53" s="160"/>
      <c r="H53" s="160"/>
      <c r="I53" s="160"/>
      <c r="J53" s="169"/>
      <c r="K53" s="169"/>
      <c r="L53" s="169"/>
      <c r="M53" s="169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</row>
    <row r="54" spans="1:26">
      <c r="A54" s="157"/>
      <c r="B54" s="168"/>
      <c r="C54" s="159"/>
      <c r="D54" s="159"/>
      <c r="E54" s="169"/>
      <c r="F54" s="169"/>
      <c r="G54" s="160"/>
      <c r="H54" s="160"/>
      <c r="I54" s="160"/>
      <c r="J54" s="169"/>
      <c r="K54" s="169"/>
      <c r="L54" s="169"/>
      <c r="M54" s="169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spans="1:26">
      <c r="A55" s="157"/>
      <c r="B55" s="168"/>
      <c r="C55" s="169"/>
      <c r="D55" s="159"/>
      <c r="E55" s="169"/>
      <c r="F55" s="169"/>
      <c r="G55" s="160"/>
      <c r="H55" s="160"/>
      <c r="I55" s="160"/>
      <c r="J55" s="169"/>
      <c r="K55" s="169"/>
      <c r="L55" s="169"/>
      <c r="M55" s="169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</row>
    <row r="56" spans="1:26">
      <c r="A56" s="157"/>
      <c r="B56" s="168"/>
      <c r="C56" s="159"/>
      <c r="D56" s="159"/>
      <c r="E56" s="169"/>
      <c r="F56" s="169"/>
      <c r="G56" s="160"/>
      <c r="H56" s="160"/>
      <c r="I56" s="160"/>
      <c r="J56" s="169"/>
      <c r="K56" s="169"/>
      <c r="L56" s="169"/>
      <c r="M56" s="169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spans="1:26">
      <c r="A57" s="157"/>
      <c r="B57" s="168"/>
      <c r="C57" s="169"/>
      <c r="D57" s="159"/>
      <c r="E57" s="169"/>
      <c r="F57" s="169"/>
      <c r="G57" s="160"/>
      <c r="H57" s="160"/>
      <c r="I57" s="160"/>
      <c r="J57" s="169"/>
      <c r="K57" s="169"/>
      <c r="L57" s="169"/>
      <c r="M57" s="169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</row>
    <row r="58" spans="1:26">
      <c r="A58" s="157"/>
      <c r="B58" s="168"/>
      <c r="C58" s="159"/>
      <c r="D58" s="159"/>
      <c r="E58" s="169"/>
      <c r="F58" s="169"/>
      <c r="G58" s="160"/>
      <c r="H58" s="160"/>
      <c r="I58" s="160"/>
      <c r="J58" s="169"/>
      <c r="K58" s="169"/>
      <c r="L58" s="169"/>
      <c r="M58" s="169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spans="1:26">
      <c r="A59" s="157"/>
      <c r="B59" s="168"/>
      <c r="C59" s="169"/>
      <c r="D59" s="159"/>
      <c r="E59" s="169"/>
      <c r="F59" s="169"/>
      <c r="G59" s="160"/>
      <c r="H59" s="160"/>
      <c r="I59" s="160"/>
      <c r="J59" s="169"/>
      <c r="K59" s="169"/>
      <c r="L59" s="169"/>
      <c r="M59" s="169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spans="1:26">
      <c r="A60" s="157"/>
      <c r="B60" s="168"/>
      <c r="C60" s="159"/>
      <c r="D60" s="159"/>
      <c r="E60" s="169"/>
      <c r="F60" s="169"/>
      <c r="G60" s="160"/>
      <c r="H60" s="160"/>
      <c r="I60" s="160"/>
      <c r="J60" s="169"/>
      <c r="K60" s="169"/>
      <c r="L60" s="169"/>
      <c r="M60" s="169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</row>
    <row r="61" spans="1:26">
      <c r="A61" s="157"/>
      <c r="B61" s="168"/>
      <c r="C61" s="169"/>
      <c r="D61" s="159"/>
      <c r="E61" s="169"/>
      <c r="F61" s="169"/>
      <c r="G61" s="160"/>
      <c r="H61" s="160"/>
      <c r="I61" s="160"/>
      <c r="J61" s="169"/>
      <c r="K61" s="169"/>
      <c r="L61" s="169"/>
      <c r="M61" s="169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>
      <c r="A62" s="157"/>
      <c r="B62" s="168"/>
      <c r="C62" s="159"/>
      <c r="D62" s="159"/>
      <c r="E62" s="169"/>
      <c r="F62" s="169"/>
      <c r="G62" s="160"/>
      <c r="H62" s="160"/>
      <c r="I62" s="160"/>
      <c r="J62" s="169"/>
      <c r="K62" s="169"/>
      <c r="L62" s="169"/>
      <c r="M62" s="169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>
      <c r="A63" s="157"/>
      <c r="B63" s="168"/>
      <c r="C63" s="169"/>
      <c r="D63" s="159"/>
      <c r="E63" s="169"/>
      <c r="F63" s="169"/>
      <c r="G63" s="160"/>
      <c r="H63" s="160"/>
      <c r="I63" s="160"/>
      <c r="J63" s="169"/>
      <c r="K63" s="169"/>
      <c r="L63" s="169"/>
      <c r="M63" s="169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spans="1:26">
      <c r="A64" s="157"/>
      <c r="B64" s="168"/>
      <c r="C64" s="159"/>
      <c r="D64" s="159"/>
      <c r="E64" s="169"/>
      <c r="F64" s="169"/>
      <c r="G64" s="160"/>
      <c r="H64" s="160"/>
      <c r="I64" s="160"/>
      <c r="J64" s="169"/>
      <c r="K64" s="169"/>
      <c r="L64" s="169"/>
      <c r="M64" s="169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spans="1:26">
      <c r="A65" s="157"/>
      <c r="B65" s="168"/>
      <c r="C65" s="169"/>
      <c r="D65" s="159"/>
      <c r="E65" s="169"/>
      <c r="F65" s="169"/>
      <c r="G65" s="160"/>
      <c r="H65" s="160"/>
      <c r="I65" s="160"/>
      <c r="J65" s="169"/>
      <c r="K65" s="169"/>
      <c r="L65" s="169"/>
      <c r="M65" s="169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spans="1:26">
      <c r="A66" s="157"/>
      <c r="B66" s="168"/>
      <c r="C66" s="159"/>
      <c r="D66" s="159"/>
      <c r="E66" s="169"/>
      <c r="F66" s="169"/>
      <c r="G66" s="160"/>
      <c r="H66" s="160"/>
      <c r="I66" s="160"/>
      <c r="J66" s="169"/>
      <c r="K66" s="169"/>
      <c r="L66" s="169"/>
      <c r="M66" s="169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spans="1:26">
      <c r="A67" s="157"/>
      <c r="B67" s="168"/>
      <c r="C67" s="169"/>
      <c r="D67" s="159"/>
      <c r="E67" s="169"/>
      <c r="F67" s="169"/>
      <c r="G67" s="160"/>
      <c r="H67" s="160"/>
      <c r="I67" s="160"/>
      <c r="J67" s="169"/>
      <c r="K67" s="169"/>
      <c r="L67" s="169"/>
      <c r="M67" s="169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spans="1:26">
      <c r="A68" s="157"/>
      <c r="B68" s="168"/>
      <c r="C68" s="159"/>
      <c r="D68" s="169"/>
      <c r="E68" s="169"/>
      <c r="F68" s="169"/>
      <c r="G68" s="160"/>
      <c r="H68" s="160"/>
      <c r="I68" s="160"/>
      <c r="J68" s="169"/>
      <c r="K68" s="169"/>
      <c r="L68" s="169"/>
      <c r="M68" s="169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spans="1:26">
      <c r="A69" s="157"/>
      <c r="B69" s="168"/>
      <c r="C69" s="169"/>
      <c r="D69" s="159"/>
      <c r="E69" s="169"/>
      <c r="F69" s="169"/>
      <c r="G69" s="160"/>
      <c r="H69" s="160"/>
      <c r="I69" s="160"/>
      <c r="J69" s="169"/>
      <c r="K69" s="169"/>
      <c r="L69" s="169"/>
      <c r="M69" s="169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spans="1:26">
      <c r="A70" s="157"/>
      <c r="B70" s="168"/>
      <c r="C70" s="159"/>
      <c r="D70" s="159"/>
      <c r="E70" s="169"/>
      <c r="F70" s="169"/>
      <c r="G70" s="160"/>
      <c r="H70" s="160"/>
      <c r="I70" s="160"/>
      <c r="J70" s="169"/>
      <c r="K70" s="169"/>
      <c r="L70" s="169"/>
      <c r="M70" s="169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26">
      <c r="A71" s="157"/>
      <c r="B71" s="168"/>
      <c r="C71" s="169"/>
      <c r="D71" s="159"/>
      <c r="E71" s="169"/>
      <c r="F71" s="169"/>
      <c r="G71" s="160"/>
      <c r="H71" s="160"/>
      <c r="I71" s="160"/>
      <c r="J71" s="169"/>
      <c r="K71" s="169"/>
      <c r="L71" s="169"/>
      <c r="M71" s="169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spans="1:26">
      <c r="A72" s="157"/>
      <c r="B72" s="168"/>
      <c r="C72" s="159"/>
      <c r="D72" s="159"/>
      <c r="E72" s="169"/>
      <c r="F72" s="169"/>
      <c r="G72" s="160"/>
      <c r="H72" s="160"/>
      <c r="I72" s="160"/>
      <c r="J72" s="169"/>
      <c r="K72" s="169"/>
      <c r="L72" s="169"/>
      <c r="M72" s="169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spans="1:26">
      <c r="A73" s="157"/>
      <c r="B73" s="168"/>
      <c r="C73" s="169"/>
      <c r="D73" s="159"/>
      <c r="E73" s="169"/>
      <c r="F73" s="169"/>
      <c r="G73" s="160"/>
      <c r="H73" s="160"/>
      <c r="I73" s="160"/>
      <c r="J73" s="169"/>
      <c r="K73" s="169"/>
      <c r="L73" s="169"/>
      <c r="M73" s="169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spans="1:26">
      <c r="A74" s="157"/>
      <c r="B74" s="168"/>
      <c r="C74" s="159"/>
      <c r="D74" s="159"/>
      <c r="E74" s="169"/>
      <c r="F74" s="169"/>
      <c r="G74" s="160"/>
      <c r="H74" s="160"/>
      <c r="I74" s="160"/>
      <c r="J74" s="169"/>
      <c r="K74" s="169"/>
      <c r="L74" s="169"/>
      <c r="M74" s="169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spans="1:26">
      <c r="A75" s="157"/>
      <c r="B75" s="158"/>
      <c r="C75" s="159"/>
      <c r="D75" s="159"/>
      <c r="E75" s="159"/>
      <c r="F75" s="159"/>
      <c r="G75" s="160"/>
      <c r="H75" s="160"/>
      <c r="I75" s="171"/>
      <c r="J75" s="159"/>
      <c r="K75" s="159"/>
      <c r="L75" s="159"/>
      <c r="M75" s="159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spans="1:26">
      <c r="A76" s="157"/>
      <c r="B76" s="168"/>
      <c r="C76" s="159"/>
      <c r="D76" s="169"/>
      <c r="E76" s="169"/>
      <c r="F76" s="169"/>
      <c r="G76" s="160"/>
      <c r="H76" s="160"/>
      <c r="I76" s="171"/>
      <c r="J76" s="169"/>
      <c r="K76" s="169"/>
      <c r="L76" s="169"/>
      <c r="M76" s="169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spans="1:26">
      <c r="A77" s="157"/>
      <c r="B77" s="168"/>
      <c r="C77" s="169"/>
      <c r="D77" s="169"/>
      <c r="E77" s="169"/>
      <c r="F77" s="169"/>
      <c r="G77" s="160"/>
      <c r="H77" s="160"/>
      <c r="I77" s="171"/>
      <c r="J77" s="169"/>
      <c r="K77" s="169"/>
      <c r="L77" s="169"/>
      <c r="M77" s="169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spans="1:26">
      <c r="A78" s="157"/>
      <c r="B78" s="168"/>
      <c r="C78" s="159"/>
      <c r="D78" s="169"/>
      <c r="E78" s="169"/>
      <c r="F78" s="169"/>
      <c r="G78" s="160"/>
      <c r="H78" s="160"/>
      <c r="I78" s="171"/>
      <c r="J78" s="169"/>
      <c r="K78" s="169"/>
      <c r="L78" s="169"/>
      <c r="M78" s="169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spans="1:26">
      <c r="A79" s="157"/>
      <c r="B79" s="168"/>
      <c r="C79" s="169"/>
      <c r="D79" s="169"/>
      <c r="E79" s="169"/>
      <c r="F79" s="169"/>
      <c r="G79" s="160"/>
      <c r="H79" s="160"/>
      <c r="I79" s="171"/>
      <c r="J79" s="169"/>
      <c r="K79" s="169"/>
      <c r="L79" s="169"/>
      <c r="M79" s="169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spans="1:26">
      <c r="A80" s="157"/>
      <c r="B80" s="168"/>
      <c r="C80" s="159"/>
      <c r="D80" s="169"/>
      <c r="E80" s="169"/>
      <c r="F80" s="169"/>
      <c r="G80" s="160"/>
      <c r="H80" s="160"/>
      <c r="I80" s="171"/>
      <c r="J80" s="169"/>
      <c r="K80" s="169"/>
      <c r="L80" s="169"/>
      <c r="M80" s="169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spans="1:26">
      <c r="A81" s="157"/>
      <c r="B81" s="168"/>
      <c r="C81" s="169"/>
      <c r="D81" s="169"/>
      <c r="E81" s="169"/>
      <c r="F81" s="169"/>
      <c r="G81" s="160"/>
      <c r="H81" s="160"/>
      <c r="I81" s="171"/>
      <c r="J81" s="169"/>
      <c r="K81" s="169"/>
      <c r="L81" s="169"/>
      <c r="M81" s="169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spans="1:26">
      <c r="A82" s="157"/>
      <c r="B82" s="168"/>
      <c r="C82" s="159"/>
      <c r="D82" s="169"/>
      <c r="E82" s="169"/>
      <c r="F82" s="169"/>
      <c r="G82" s="160"/>
      <c r="H82" s="160"/>
      <c r="I82" s="171"/>
      <c r="J82" s="169"/>
      <c r="K82" s="169"/>
      <c r="L82" s="169"/>
      <c r="M82" s="169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>
      <c r="A83" s="157"/>
      <c r="B83" s="168"/>
      <c r="C83" s="169"/>
      <c r="D83" s="169"/>
      <c r="E83" s="169"/>
      <c r="F83" s="169"/>
      <c r="G83" s="160"/>
      <c r="H83" s="160"/>
      <c r="I83" s="171"/>
      <c r="J83" s="169"/>
      <c r="K83" s="169"/>
      <c r="L83" s="169"/>
      <c r="M83" s="169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spans="1:26">
      <c r="A84" s="157"/>
      <c r="B84" s="168"/>
      <c r="C84" s="159"/>
      <c r="D84" s="169"/>
      <c r="E84" s="169"/>
      <c r="F84" s="169"/>
      <c r="G84" s="160"/>
      <c r="H84" s="160"/>
      <c r="I84" s="171"/>
      <c r="J84" s="169"/>
      <c r="K84" s="169"/>
      <c r="L84" s="169"/>
      <c r="M84" s="169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spans="1:26">
      <c r="A85" s="157"/>
      <c r="B85" s="168"/>
      <c r="C85" s="169"/>
      <c r="D85" s="169"/>
      <c r="E85" s="169"/>
      <c r="F85" s="169"/>
      <c r="G85" s="160"/>
      <c r="H85" s="160"/>
      <c r="I85" s="171"/>
      <c r="J85" s="169"/>
      <c r="K85" s="169"/>
      <c r="L85" s="169"/>
      <c r="M85" s="169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spans="1:26">
      <c r="A86" s="157"/>
      <c r="B86" s="168"/>
      <c r="C86" s="159"/>
      <c r="D86" s="169"/>
      <c r="E86" s="169"/>
      <c r="F86" s="169"/>
      <c r="G86" s="160"/>
      <c r="H86" s="160"/>
      <c r="I86" s="171"/>
      <c r="J86" s="169"/>
      <c r="K86" s="169"/>
      <c r="L86" s="169"/>
      <c r="M86" s="169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spans="1:26">
      <c r="A87" s="157"/>
      <c r="B87" s="168"/>
      <c r="C87" s="169"/>
      <c r="D87" s="169"/>
      <c r="E87" s="169"/>
      <c r="F87" s="169"/>
      <c r="G87" s="160"/>
      <c r="H87" s="160"/>
      <c r="I87" s="171"/>
      <c r="J87" s="169"/>
      <c r="K87" s="169"/>
      <c r="L87" s="169"/>
      <c r="M87" s="169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spans="1:26">
      <c r="A88" s="157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spans="1:26">
      <c r="A89" s="157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spans="1:26">
      <c r="A90" s="157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spans="1:26">
      <c r="A91" s="157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spans="1:26">
      <c r="A92" s="157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>
      <c r="A93" s="157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spans="1:26">
      <c r="A94" s="157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spans="1:26">
      <c r="A95" s="157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spans="1:26">
      <c r="A96" s="157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spans="1:26">
      <c r="A97" s="157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spans="1:26">
      <c r="A98" s="157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spans="1:26">
      <c r="A99" s="157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</row>
    <row r="100" spans="1:26">
      <c r="A100" s="157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spans="1:26">
      <c r="A101" s="157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spans="1:26">
      <c r="A102" s="157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spans="1:26">
      <c r="A103" s="157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spans="1:26">
      <c r="A104" s="157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spans="1:26">
      <c r="A105" s="157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spans="1:26">
      <c r="A106" s="157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spans="1:26">
      <c r="A107" s="157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spans="1:26">
      <c r="A108" s="157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spans="1:26">
      <c r="A109" s="157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spans="1:26">
      <c r="A110" s="157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spans="1:26">
      <c r="A111" s="157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spans="1:26">
      <c r="A112" s="157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spans="1:26">
      <c r="A113" s="157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spans="1:26">
      <c r="A114" s="157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spans="1:26">
      <c r="A115" s="157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spans="1:26">
      <c r="A116" s="157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spans="1:26">
      <c r="A117" s="157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spans="1:26">
      <c r="A118" s="157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spans="1:26">
      <c r="A119" s="157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spans="1:26">
      <c r="A120" s="157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spans="1:26">
      <c r="A121" s="157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spans="1:26">
      <c r="A122" s="157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spans="1:26">
      <c r="A123" s="157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spans="1:26">
      <c r="A124" s="157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spans="1:26">
      <c r="A125" s="157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spans="1:26">
      <c r="A126" s="157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spans="1:26">
      <c r="A127" s="157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spans="1:26">
      <c r="A128" s="157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spans="1:26">
      <c r="A129" s="157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spans="1:26">
      <c r="A130" s="157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spans="1:26">
      <c r="A131" s="157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spans="1:26">
      <c r="A132" s="157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spans="1:26">
      <c r="A133" s="157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spans="1:26">
      <c r="A134" s="157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spans="1:26">
      <c r="A135" s="157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spans="1:26">
      <c r="A136" s="157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spans="1:26">
      <c r="A137" s="157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spans="1:26">
      <c r="A138" s="157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spans="1:26">
      <c r="A139" s="157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spans="1:26">
      <c r="A140" s="157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spans="1:26">
      <c r="A141" s="157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spans="1:26">
      <c r="A142" s="157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spans="1:26">
      <c r="A143" s="157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spans="1:26">
      <c r="A144" s="157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spans="1:26">
      <c r="A145" s="157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spans="1:26">
      <c r="A146" s="157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</row>
    <row r="147" spans="1:26">
      <c r="A147" s="157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spans="1:26">
      <c r="A148" s="157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</row>
    <row r="149" spans="1:26">
      <c r="A149" s="157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</row>
    <row r="150" spans="1:26">
      <c r="A150" s="157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</row>
    <row r="151" spans="1:26">
      <c r="A151" s="157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spans="1:26">
      <c r="A152" s="157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</row>
    <row r="153" spans="1:26">
      <c r="A153" s="157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spans="1:26">
      <c r="A154" s="157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</row>
    <row r="155" spans="1:26">
      <c r="A155" s="157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spans="1:26">
      <c r="A156" s="157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spans="1:26">
      <c r="A157" s="157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spans="1:26">
      <c r="A158" s="157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</row>
    <row r="159" spans="1:26">
      <c r="A159" s="157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spans="1:26">
      <c r="A160" s="157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</row>
    <row r="161" spans="1:26">
      <c r="A161" s="157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spans="1:26">
      <c r="A162" s="157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</row>
    <row r="163" spans="1:26">
      <c r="A163" s="157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spans="1:26">
      <c r="A164" s="157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</row>
    <row r="165" spans="1:26">
      <c r="A165" s="157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spans="1:26">
      <c r="A166" s="157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</row>
    <row r="167" spans="1:26">
      <c r="A167" s="157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spans="1:26">
      <c r="A168" s="157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</row>
    <row r="169" spans="1:26">
      <c r="A169" s="157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</row>
    <row r="170" spans="1:26">
      <c r="A170" s="157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</row>
    <row r="171" spans="1:26">
      <c r="A171" s="157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spans="1:26">
      <c r="A172" s="157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</row>
    <row r="173" spans="1:26">
      <c r="A173" s="157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spans="1:26">
      <c r="A174" s="157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</row>
    <row r="175" spans="1:26">
      <c r="A175" s="157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spans="1:26">
      <c r="A176" s="157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</row>
    <row r="177" spans="1:26">
      <c r="A177" s="157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spans="1:26">
      <c r="A178" s="157"/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</row>
    <row r="179" spans="1:26">
      <c r="A179" s="157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spans="1:26">
      <c r="A180" s="157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</row>
    <row r="181" spans="1:26">
      <c r="A181" s="157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spans="1:26">
      <c r="A182" s="157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</row>
    <row r="183" spans="1:26">
      <c r="A183" s="157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spans="1:26">
      <c r="A184" s="157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</row>
    <row r="185" spans="1:26">
      <c r="A185" s="157"/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spans="1:26">
      <c r="A186" s="157"/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</row>
    <row r="187" spans="1:26">
      <c r="A187" s="157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spans="1:26">
      <c r="A188" s="157"/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</row>
    <row r="189" spans="1:26">
      <c r="A189" s="157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spans="1:26">
      <c r="A190" s="157"/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</row>
    <row r="191" spans="1:26">
      <c r="A191" s="157"/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spans="1:26">
      <c r="A192" s="157"/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</row>
    <row r="193" spans="1:26">
      <c r="A193" s="157"/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spans="1:26">
      <c r="A194" s="157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</row>
    <row r="195" spans="1:26">
      <c r="A195" s="157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spans="1:26">
      <c r="A196" s="157"/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</row>
    <row r="197" spans="1:26">
      <c r="A197" s="157"/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spans="1:26">
      <c r="A198" s="157"/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</row>
    <row r="199" spans="1:26">
      <c r="A199" s="157"/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spans="1:26">
      <c r="A200" s="157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</row>
    <row r="201" spans="1:26">
      <c r="A201" s="157"/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spans="1:26">
      <c r="A202" s="157"/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</row>
    <row r="203" spans="1:26">
      <c r="A203" s="157"/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spans="1:26">
      <c r="A204" s="157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</row>
    <row r="205" spans="1:26">
      <c r="A205" s="157"/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spans="1:26">
      <c r="A206" s="157"/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</row>
    <row r="207" spans="1:26">
      <c r="A207" s="157"/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spans="1:26">
      <c r="A208" s="157"/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</row>
    <row r="209" spans="1:26">
      <c r="A209" s="157"/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spans="1:26">
      <c r="A210" s="157"/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</row>
    <row r="211" spans="1:26">
      <c r="A211" s="157"/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spans="1:26">
      <c r="A212" s="157"/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</row>
    <row r="213" spans="1:26">
      <c r="A213" s="157"/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</row>
    <row r="214" spans="1:26">
      <c r="A214" s="157"/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spans="1:26">
      <c r="A215" s="157"/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spans="1:26">
      <c r="A216" s="157"/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spans="1:26">
      <c r="A217" s="157"/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spans="1:26">
      <c r="A218" s="157"/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spans="1:26">
      <c r="A219" s="157"/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spans="1:26">
      <c r="A220" s="157"/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  <row r="221" spans="1:26">
      <c r="A221" s="157"/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</row>
    <row r="222" spans="1:26">
      <c r="A222" s="157"/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</row>
    <row r="223" spans="1:26">
      <c r="A223" s="157"/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</row>
    <row r="224" spans="1:26">
      <c r="A224" s="157"/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spans="1:26">
      <c r="A225" s="157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</row>
    <row r="226" spans="1:26">
      <c r="A226" s="157"/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spans="1:26">
      <c r="A227" s="157"/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</row>
    <row r="228" spans="1:26">
      <c r="A228" s="157"/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spans="1:26">
      <c r="A229" s="157"/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</row>
    <row r="230" spans="1:26">
      <c r="A230" s="157"/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spans="1:26">
      <c r="A231" s="157"/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spans="1:26">
      <c r="A232" s="157"/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spans="1:26">
      <c r="A233" s="157"/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</row>
    <row r="234" spans="1:26">
      <c r="A234" s="157"/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</row>
    <row r="235" spans="1:26">
      <c r="A235" s="157"/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</row>
    <row r="236" spans="1:26">
      <c r="A236" s="157"/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</row>
    <row r="237" spans="1:26">
      <c r="A237" s="157"/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</row>
    <row r="238" spans="1:26">
      <c r="A238" s="157"/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</row>
    <row r="239" spans="1:26">
      <c r="A239" s="157"/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</row>
    <row r="240" spans="1:26">
      <c r="A240" s="157"/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</row>
    <row r="241" spans="1:26">
      <c r="A241" s="157"/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</row>
    <row r="242" spans="1:26">
      <c r="A242" s="157"/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</row>
    <row r="243" spans="1:26">
      <c r="A243" s="157"/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</row>
    <row r="244" spans="1:26">
      <c r="A244" s="157"/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</row>
    <row r="245" spans="1:26">
      <c r="A245" s="157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</row>
    <row r="246" spans="1:26">
      <c r="A246" s="157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</row>
    <row r="247" spans="1:26">
      <c r="A247" s="157"/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</row>
    <row r="248" spans="1:26">
      <c r="A248" s="157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</row>
    <row r="249" spans="1:26">
      <c r="A249" s="157"/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</row>
    <row r="250" spans="1:26">
      <c r="A250" s="157"/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</row>
    <row r="251" spans="1:26">
      <c r="A251" s="157"/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</row>
    <row r="252" spans="1:26">
      <c r="A252" s="157"/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</row>
    <row r="253" spans="1:26">
      <c r="A253" s="157"/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</row>
    <row r="254" spans="1:26">
      <c r="A254" s="157"/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</row>
    <row r="255" spans="1:26">
      <c r="A255" s="157"/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</row>
    <row r="256" spans="1:26">
      <c r="A256" s="157"/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</row>
    <row r="257" spans="1:26">
      <c r="A257" s="157"/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</row>
    <row r="258" spans="1:26">
      <c r="A258" s="157"/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</row>
    <row r="259" spans="1:26">
      <c r="A259" s="157"/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</row>
    <row r="260" spans="1:26">
      <c r="A260" s="157"/>
      <c r="B260" s="155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</row>
    <row r="261" spans="1:26">
      <c r="A261" s="157"/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</row>
    <row r="262" spans="1:26">
      <c r="A262" s="157"/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</row>
    <row r="263" spans="1:26">
      <c r="A263" s="157"/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</row>
    <row r="264" spans="1:26">
      <c r="A264" s="157"/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</row>
    <row r="265" spans="1:26">
      <c r="A265" s="157"/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</row>
    <row r="266" spans="1:26">
      <c r="A266" s="157"/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</row>
    <row r="267" spans="1:26">
      <c r="A267" s="157"/>
      <c r="B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</row>
    <row r="268" spans="1:26">
      <c r="A268" s="157"/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</row>
    <row r="269" spans="1:26">
      <c r="A269" s="157"/>
      <c r="B269" s="155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</row>
    <row r="270" spans="1:26">
      <c r="A270" s="157"/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</row>
    <row r="271" spans="1:26">
      <c r="A271" s="157"/>
      <c r="B271" s="155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</row>
    <row r="272" spans="1:26">
      <c r="A272" s="157"/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</row>
    <row r="273" spans="1:26">
      <c r="A273" s="157"/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</row>
    <row r="274" spans="1:26">
      <c r="A274" s="157"/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</row>
    <row r="275" spans="1:26">
      <c r="A275" s="157"/>
      <c r="B275" s="155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</row>
    <row r="276" spans="1:26">
      <c r="A276" s="157"/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</row>
    <row r="277" spans="1:26">
      <c r="A277" s="157"/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</row>
    <row r="278" spans="1:26">
      <c r="A278" s="157"/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</row>
    <row r="279" spans="1:26">
      <c r="A279" s="157"/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</row>
    <row r="280" spans="1:26">
      <c r="A280" s="157"/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</row>
    <row r="281" spans="1:26">
      <c r="A281" s="157"/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</row>
    <row r="282" spans="1:26">
      <c r="A282" s="157"/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</row>
    <row r="283" spans="1:26">
      <c r="A283" s="157"/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</row>
    <row r="284" spans="1:26">
      <c r="A284" s="157"/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</row>
    <row r="285" spans="1:26">
      <c r="A285" s="157"/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</row>
    <row r="286" spans="1:26">
      <c r="A286" s="157"/>
      <c r="B286" s="155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</row>
    <row r="287" spans="1:26">
      <c r="A287" s="157"/>
      <c r="B287" s="155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</row>
    <row r="288" spans="1:26">
      <c r="A288" s="157"/>
      <c r="B288" s="155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</row>
    <row r="289" spans="1:26">
      <c r="A289" s="157"/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</row>
    <row r="290" spans="1:26">
      <c r="A290" s="157"/>
      <c r="B290" s="155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</row>
    <row r="291" spans="1:26">
      <c r="A291" s="157"/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</row>
    <row r="292" spans="1:26">
      <c r="A292" s="157"/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</row>
    <row r="293" spans="1:26">
      <c r="A293" s="157"/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</row>
    <row r="294" spans="1:26">
      <c r="A294" s="157"/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</row>
    <row r="295" spans="1:26">
      <c r="A295" s="157"/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</row>
    <row r="296" spans="1:26">
      <c r="A296" s="157"/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</row>
    <row r="297" spans="1:26">
      <c r="A297" s="157"/>
      <c r="B297" s="155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</row>
    <row r="298" spans="1:26">
      <c r="A298" s="157"/>
      <c r="B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</row>
    <row r="299" spans="1:26">
      <c r="A299" s="157"/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</row>
    <row r="300" spans="1:26">
      <c r="A300" s="157"/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</row>
    <row r="301" spans="1:26">
      <c r="A301" s="157"/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</row>
    <row r="302" spans="1:26">
      <c r="A302" s="157"/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</row>
    <row r="303" spans="1:26">
      <c r="A303" s="157"/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</row>
    <row r="304" spans="1:26">
      <c r="A304" s="157"/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</row>
    <row r="305" spans="1:26">
      <c r="A305" s="157"/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</row>
    <row r="306" spans="1:26">
      <c r="A306" s="157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</row>
    <row r="307" spans="1:26">
      <c r="A307" s="157"/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</row>
    <row r="308" spans="1:26">
      <c r="A308" s="157"/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</row>
    <row r="309" spans="1:26">
      <c r="A309" s="157"/>
      <c r="B309" s="155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</row>
    <row r="310" spans="1:26">
      <c r="A310" s="157"/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</row>
    <row r="311" spans="1:26">
      <c r="A311" s="157"/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</row>
    <row r="312" spans="1:26">
      <c r="A312" s="157"/>
      <c r="B312" s="155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</row>
    <row r="313" spans="1:26">
      <c r="A313" s="157"/>
      <c r="B313" s="155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</row>
    <row r="314" spans="1:26">
      <c r="A314" s="157"/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</row>
    <row r="315" spans="1:26">
      <c r="A315" s="157"/>
      <c r="B315" s="155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</row>
    <row r="316" spans="1:26">
      <c r="A316" s="157"/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</row>
    <row r="317" spans="1:26">
      <c r="A317" s="157"/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</row>
    <row r="318" spans="1:26">
      <c r="A318" s="157"/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</row>
    <row r="319" spans="1:26">
      <c r="A319" s="157"/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</row>
    <row r="320" spans="1:26">
      <c r="A320" s="157"/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</row>
    <row r="321" spans="1:26">
      <c r="A321" s="157"/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</row>
    <row r="322" spans="1:26">
      <c r="A322" s="157"/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</row>
    <row r="323" spans="1:26">
      <c r="A323" s="157"/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</row>
    <row r="324" spans="1:26">
      <c r="A324" s="157"/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</row>
    <row r="325" spans="1:26">
      <c r="A325" s="157"/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</row>
    <row r="326" spans="1:26">
      <c r="A326" s="157"/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</row>
    <row r="327" spans="1:26">
      <c r="A327" s="157"/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</row>
    <row r="328" spans="1:26">
      <c r="A328" s="157"/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</row>
    <row r="329" spans="1:26">
      <c r="A329" s="157"/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</row>
    <row r="330" spans="1:26">
      <c r="A330" s="157"/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</row>
    <row r="331" spans="1:26">
      <c r="A331" s="157"/>
      <c r="B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</row>
    <row r="332" spans="1:26">
      <c r="A332" s="157"/>
      <c r="B332" s="155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</row>
    <row r="333" spans="1:26">
      <c r="A333" s="157"/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</row>
    <row r="334" spans="1:26">
      <c r="A334" s="157"/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</row>
    <row r="335" spans="1:26">
      <c r="A335" s="157"/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</row>
    <row r="336" spans="1:26">
      <c r="A336" s="157"/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</row>
    <row r="337" spans="1:26">
      <c r="A337" s="157"/>
      <c r="B337" s="155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</row>
    <row r="338" spans="1:26">
      <c r="A338" s="157"/>
      <c r="B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</row>
    <row r="339" spans="1:26">
      <c r="A339" s="157"/>
      <c r="B339" s="155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</row>
    <row r="340" spans="1:26">
      <c r="A340" s="157"/>
      <c r="B340" s="155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</row>
    <row r="341" spans="1:26">
      <c r="A341" s="157"/>
      <c r="B341" s="155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</row>
    <row r="342" spans="1:26">
      <c r="A342" s="157"/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</row>
    <row r="343" spans="1:26">
      <c r="A343" s="157"/>
      <c r="B343" s="155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</row>
    <row r="344" spans="1:26">
      <c r="A344" s="157"/>
      <c r="B344" s="155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</row>
    <row r="345" spans="1:26">
      <c r="A345" s="157"/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</row>
    <row r="346" spans="1:26">
      <c r="A346" s="157"/>
      <c r="B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</row>
    <row r="347" spans="1:26">
      <c r="A347" s="157"/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</row>
    <row r="348" spans="1:26">
      <c r="A348" s="157"/>
      <c r="B348" s="155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</row>
    <row r="349" spans="1:26">
      <c r="A349" s="157"/>
      <c r="B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</row>
    <row r="350" spans="1:26">
      <c r="A350" s="157"/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</row>
    <row r="351" spans="1:26">
      <c r="A351" s="157"/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</row>
    <row r="352" spans="1:26">
      <c r="A352" s="157"/>
      <c r="B352" s="155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</row>
    <row r="353" spans="1:26">
      <c r="A353" s="157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</row>
    <row r="354" spans="1:26">
      <c r="A354" s="157"/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</row>
    <row r="355" spans="1:26">
      <c r="A355" s="157"/>
      <c r="B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</row>
    <row r="356" spans="1:26">
      <c r="A356" s="157"/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</row>
    <row r="357" spans="1:26">
      <c r="A357" s="157"/>
      <c r="B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</row>
    <row r="358" spans="1:26">
      <c r="A358" s="157"/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</row>
    <row r="359" spans="1:26">
      <c r="A359" s="157"/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</row>
    <row r="360" spans="1:26">
      <c r="A360" s="157"/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</row>
    <row r="361" spans="1:26">
      <c r="A361" s="157"/>
      <c r="B361" s="155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</row>
    <row r="362" spans="1:26">
      <c r="A362" s="157"/>
      <c r="B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</row>
    <row r="363" spans="1:26">
      <c r="A363" s="157"/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</row>
    <row r="364" spans="1:26">
      <c r="A364" s="157"/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</row>
    <row r="365" spans="1:26">
      <c r="A365" s="157"/>
      <c r="B365" s="155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</row>
    <row r="366" spans="1:26">
      <c r="A366" s="157"/>
      <c r="B366" s="155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</row>
    <row r="367" spans="1:26">
      <c r="A367" s="157"/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</row>
    <row r="368" spans="1:26">
      <c r="A368" s="157"/>
      <c r="B368" s="155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</row>
    <row r="369" spans="1:26">
      <c r="A369" s="157"/>
      <c r="B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</row>
    <row r="370" spans="1:26">
      <c r="A370" s="157"/>
      <c r="B370" s="155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</row>
    <row r="371" spans="1:26">
      <c r="A371" s="157"/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</row>
    <row r="372" spans="1:26">
      <c r="A372" s="157"/>
      <c r="B372" s="155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</row>
    <row r="373" spans="1:26">
      <c r="A373" s="157"/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</row>
    <row r="374" spans="1:26">
      <c r="A374" s="157"/>
      <c r="B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</row>
    <row r="375" spans="1:26">
      <c r="A375" s="157"/>
      <c r="B375" s="155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</row>
    <row r="376" spans="1:26">
      <c r="A376" s="157"/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</row>
    <row r="377" spans="1:26">
      <c r="A377" s="157"/>
      <c r="B377" s="155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</row>
    <row r="378" spans="1:26">
      <c r="A378" s="157"/>
      <c r="B378" s="155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</row>
    <row r="379" spans="1:26">
      <c r="A379" s="157"/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</row>
    <row r="380" spans="1:26">
      <c r="A380" s="157"/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</row>
    <row r="381" spans="1:26">
      <c r="A381" s="157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</row>
    <row r="382" spans="1:26">
      <c r="A382" s="157"/>
      <c r="B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</row>
    <row r="383" spans="1:26">
      <c r="A383" s="157"/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</row>
    <row r="384" spans="1:26">
      <c r="A384" s="157"/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</row>
    <row r="385" spans="1:26">
      <c r="A385" s="157"/>
      <c r="B385" s="155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</row>
    <row r="386" spans="1:26">
      <c r="A386" s="157"/>
      <c r="B386" s="155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</row>
    <row r="387" spans="1:26">
      <c r="A387" s="157"/>
      <c r="B387" s="155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</row>
    <row r="388" spans="1:26">
      <c r="A388" s="157"/>
      <c r="B388" s="155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</row>
    <row r="389" spans="1:26">
      <c r="A389" s="157"/>
      <c r="B389" s="155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</row>
    <row r="390" spans="1:26">
      <c r="A390" s="157"/>
      <c r="B390" s="155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</row>
    <row r="391" spans="1:26">
      <c r="A391" s="157"/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</row>
    <row r="392" spans="1:26">
      <c r="A392" s="157"/>
      <c r="B392" s="155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</row>
    <row r="393" spans="1:26">
      <c r="A393" s="157"/>
      <c r="B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</row>
    <row r="394" spans="1:26">
      <c r="A394" s="157"/>
      <c r="B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</row>
    <row r="395" spans="1:26">
      <c r="A395" s="157"/>
      <c r="B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</row>
    <row r="396" spans="1:26">
      <c r="A396" s="157"/>
      <c r="B396" s="155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</row>
    <row r="397" spans="1:26">
      <c r="A397" s="157"/>
      <c r="B397" s="155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</row>
    <row r="398" spans="1:26">
      <c r="A398" s="157"/>
      <c r="B398" s="155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</row>
    <row r="399" spans="1:26">
      <c r="A399" s="157"/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</row>
    <row r="400" spans="1:26">
      <c r="A400" s="157"/>
      <c r="B400" s="155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</row>
    <row r="401" spans="1:26">
      <c r="A401" s="157"/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</row>
    <row r="402" spans="1:26">
      <c r="A402" s="157"/>
      <c r="B402" s="155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</row>
    <row r="403" spans="1:26">
      <c r="A403" s="157"/>
      <c r="B403" s="155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</row>
    <row r="404" spans="1:26">
      <c r="A404" s="157"/>
      <c r="B404" s="155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</row>
    <row r="405" spans="1:26">
      <c r="A405" s="157"/>
      <c r="B405" s="155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</row>
    <row r="406" spans="1:26">
      <c r="A406" s="157"/>
      <c r="B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</row>
    <row r="407" spans="1:26">
      <c r="A407" s="157"/>
      <c r="B407" s="155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</row>
    <row r="408" spans="1:26">
      <c r="A408" s="157"/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</row>
    <row r="409" spans="1:26">
      <c r="A409" s="157"/>
      <c r="B409" s="155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</row>
    <row r="410" spans="1:26">
      <c r="A410" s="157"/>
      <c r="B410" s="155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</row>
    <row r="411" spans="1:26">
      <c r="A411" s="157"/>
      <c r="B411" s="155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</row>
    <row r="412" spans="1:26">
      <c r="A412" s="157"/>
      <c r="B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</row>
    <row r="413" spans="1:26">
      <c r="A413" s="157"/>
      <c r="B413" s="155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</row>
    <row r="414" spans="1:26">
      <c r="A414" s="157"/>
      <c r="B414" s="155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</row>
    <row r="415" spans="1:26">
      <c r="A415" s="157"/>
      <c r="B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</row>
    <row r="416" spans="1:26">
      <c r="A416" s="157"/>
      <c r="B416" s="155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</row>
    <row r="417" spans="1:26">
      <c r="A417" s="157"/>
      <c r="B417" s="155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</row>
    <row r="418" spans="1:26">
      <c r="A418" s="157"/>
      <c r="B418" s="155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</row>
    <row r="419" spans="1:26">
      <c r="A419" s="157"/>
      <c r="B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</row>
    <row r="420" spans="1:26">
      <c r="A420" s="157"/>
      <c r="B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</row>
    <row r="421" spans="1:26">
      <c r="A421" s="157"/>
      <c r="B421" s="155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</row>
    <row r="422" spans="1:26">
      <c r="A422" s="157"/>
      <c r="B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</row>
    <row r="423" spans="1:26">
      <c r="A423" s="157"/>
      <c r="B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</row>
    <row r="424" spans="1:26">
      <c r="A424" s="157"/>
      <c r="B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</row>
    <row r="425" spans="1:26">
      <c r="A425" s="157"/>
      <c r="B425" s="155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</row>
    <row r="426" spans="1:26">
      <c r="A426" s="157"/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</row>
    <row r="427" spans="1:26">
      <c r="A427" s="157"/>
      <c r="B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</row>
    <row r="428" spans="1:26">
      <c r="A428" s="157"/>
      <c r="B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</row>
    <row r="429" spans="1:26">
      <c r="A429" s="157"/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</row>
    <row r="430" spans="1:26">
      <c r="A430" s="157"/>
      <c r="B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</row>
    <row r="431" spans="1:26">
      <c r="A431" s="157"/>
      <c r="B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</row>
    <row r="432" spans="1:26">
      <c r="A432" s="157"/>
      <c r="B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</row>
    <row r="433" spans="1:26">
      <c r="A433" s="157"/>
      <c r="B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</row>
    <row r="434" spans="1:26">
      <c r="A434" s="157"/>
      <c r="B434" s="155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</row>
    <row r="435" spans="1:26">
      <c r="A435" s="157"/>
      <c r="B435" s="155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</row>
    <row r="436" spans="1:26">
      <c r="A436" s="157"/>
      <c r="B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</row>
    <row r="437" spans="1:26">
      <c r="A437" s="157"/>
      <c r="B437" s="155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</row>
    <row r="438" spans="1:26">
      <c r="A438" s="157"/>
      <c r="B438" s="155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</row>
    <row r="439" spans="1:26">
      <c r="A439" s="157"/>
      <c r="B439" s="155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</row>
    <row r="440" spans="1:26">
      <c r="A440" s="157"/>
      <c r="B440" s="155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</row>
    <row r="441" spans="1:26">
      <c r="A441" s="157"/>
      <c r="B441" s="155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</row>
    <row r="442" spans="1:26">
      <c r="A442" s="157"/>
      <c r="B442" s="155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</row>
    <row r="443" spans="1:26">
      <c r="A443" s="157"/>
      <c r="B443" s="155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</row>
    <row r="444" spans="1:26">
      <c r="A444" s="157"/>
      <c r="B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</row>
    <row r="445" spans="1:26">
      <c r="A445" s="157"/>
      <c r="B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</row>
    <row r="446" spans="1:26">
      <c r="A446" s="157"/>
      <c r="B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</row>
    <row r="447" spans="1:26">
      <c r="A447" s="157"/>
      <c r="B447" s="155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</row>
    <row r="448" spans="1:26">
      <c r="A448" s="157"/>
      <c r="B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</row>
    <row r="449" spans="1:26">
      <c r="A449" s="157"/>
      <c r="B449" s="155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</row>
    <row r="450" spans="1:26">
      <c r="A450" s="157"/>
      <c r="B450" s="155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</row>
    <row r="451" spans="1:26">
      <c r="A451" s="157"/>
      <c r="B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</row>
    <row r="452" spans="1:26">
      <c r="A452" s="157"/>
      <c r="B452" s="155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</row>
    <row r="453" spans="1:26">
      <c r="A453" s="157"/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</row>
    <row r="454" spans="1:26">
      <c r="A454" s="157"/>
      <c r="B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</row>
    <row r="455" spans="1:26">
      <c r="A455" s="157"/>
      <c r="B455" s="155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</row>
    <row r="456" spans="1:26">
      <c r="A456" s="157"/>
      <c r="B456" s="155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</row>
    <row r="457" spans="1:26">
      <c r="A457" s="157"/>
      <c r="B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</row>
    <row r="458" spans="1:26">
      <c r="A458" s="157"/>
      <c r="B458" s="155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</row>
    <row r="459" spans="1:26">
      <c r="A459" s="157"/>
      <c r="B459" s="155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</row>
    <row r="460" spans="1:26">
      <c r="A460" s="157"/>
      <c r="B460" s="155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</row>
    <row r="461" spans="1:26">
      <c r="A461" s="157"/>
      <c r="B461" s="155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</row>
    <row r="462" spans="1:26">
      <c r="A462" s="157"/>
      <c r="B462" s="155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</row>
    <row r="463" spans="1:26">
      <c r="A463" s="157"/>
      <c r="B463" s="155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</row>
    <row r="464" spans="1:26">
      <c r="A464" s="157"/>
      <c r="B464" s="155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</row>
    <row r="465" spans="1:26">
      <c r="A465" s="157"/>
      <c r="B465" s="155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</row>
    <row r="466" spans="1:26">
      <c r="A466" s="157"/>
      <c r="B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</row>
    <row r="467" spans="1:26">
      <c r="A467" s="157"/>
      <c r="B467" s="155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</row>
    <row r="468" spans="1:26">
      <c r="A468" s="157"/>
      <c r="B468" s="155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</row>
    <row r="469" spans="1:26">
      <c r="A469" s="157"/>
      <c r="B469" s="155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</row>
    <row r="470" spans="1:26">
      <c r="A470" s="157"/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</row>
    <row r="471" spans="1:26">
      <c r="A471" s="157"/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</row>
    <row r="472" spans="1:26">
      <c r="A472" s="157"/>
      <c r="B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</row>
    <row r="473" spans="1:26">
      <c r="A473" s="157"/>
      <c r="B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</row>
    <row r="474" spans="1:26">
      <c r="A474" s="157"/>
      <c r="B474" s="155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</row>
    <row r="475" spans="1:26">
      <c r="A475" s="157"/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</row>
    <row r="476" spans="1:26">
      <c r="A476" s="157"/>
      <c r="B476" s="155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</row>
    <row r="477" spans="1:26">
      <c r="A477" s="157"/>
      <c r="B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</row>
    <row r="478" spans="1:26">
      <c r="A478" s="157"/>
      <c r="B478" s="155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</row>
    <row r="479" spans="1:26">
      <c r="A479" s="157"/>
      <c r="B479" s="155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</row>
    <row r="480" spans="1:26">
      <c r="A480" s="157"/>
      <c r="B480" s="155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</row>
    <row r="481" spans="1:26">
      <c r="A481" s="157"/>
      <c r="B481" s="155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</row>
    <row r="482" spans="1:26">
      <c r="A482" s="157"/>
      <c r="B482" s="155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</row>
    <row r="483" spans="1:26">
      <c r="A483" s="157"/>
      <c r="B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</row>
    <row r="484" spans="1:26">
      <c r="A484" s="157"/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</row>
    <row r="485" spans="1:26">
      <c r="A485" s="157"/>
      <c r="B485" s="155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</row>
    <row r="486" spans="1:26">
      <c r="A486" s="157"/>
      <c r="B486" s="155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</row>
    <row r="487" spans="1:26">
      <c r="A487" s="157"/>
      <c r="B487" s="155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</row>
    <row r="488" spans="1:26">
      <c r="A488" s="157"/>
      <c r="B488" s="155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</row>
    <row r="489" spans="1:26">
      <c r="A489" s="157"/>
      <c r="B489" s="155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</row>
    <row r="490" spans="1:26">
      <c r="A490" s="157"/>
      <c r="B490" s="155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</row>
    <row r="491" spans="1:26">
      <c r="A491" s="157"/>
      <c r="B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</row>
    <row r="492" spans="1:26">
      <c r="A492" s="157"/>
      <c r="B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</row>
    <row r="493" spans="1:26">
      <c r="A493" s="157"/>
      <c r="B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</row>
    <row r="494" spans="1:26">
      <c r="A494" s="157"/>
      <c r="B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</row>
    <row r="495" spans="1:26">
      <c r="A495" s="157"/>
      <c r="B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</row>
    <row r="496" spans="1:26">
      <c r="A496" s="157"/>
      <c r="B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</row>
    <row r="497" spans="1:26">
      <c r="A497" s="157"/>
      <c r="B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</row>
    <row r="498" spans="1:26">
      <c r="A498" s="157"/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</row>
    <row r="499" spans="1:26">
      <c r="A499" s="157"/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</row>
    <row r="500" spans="1:26">
      <c r="A500" s="157"/>
      <c r="B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</row>
    <row r="501" spans="1:26">
      <c r="A501" s="157"/>
      <c r="B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</row>
    <row r="502" spans="1:26">
      <c r="A502" s="157"/>
      <c r="B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</row>
    <row r="503" spans="1:26">
      <c r="A503" s="157"/>
      <c r="B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</row>
    <row r="504" spans="1:26">
      <c r="A504" s="157"/>
      <c r="B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</row>
    <row r="505" spans="1:26">
      <c r="A505" s="157"/>
      <c r="B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</row>
    <row r="506" spans="1:26">
      <c r="A506" s="157"/>
      <c r="B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</row>
    <row r="507" spans="1:26">
      <c r="A507" s="157"/>
      <c r="B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</row>
    <row r="508" spans="1:26">
      <c r="A508" s="157"/>
      <c r="B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</row>
    <row r="509" spans="1:26">
      <c r="A509" s="157"/>
      <c r="B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</row>
    <row r="510" spans="1:26">
      <c r="A510" s="157"/>
      <c r="B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</row>
    <row r="511" spans="1:26">
      <c r="A511" s="157"/>
      <c r="B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</row>
    <row r="512" spans="1:26">
      <c r="A512" s="157"/>
      <c r="B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</row>
    <row r="513" spans="1:26">
      <c r="A513" s="157"/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</row>
    <row r="514" spans="1:26">
      <c r="A514" s="157"/>
      <c r="B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</row>
    <row r="515" spans="1:26">
      <c r="A515" s="157"/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</row>
    <row r="516" spans="1:26">
      <c r="A516" s="157"/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</row>
    <row r="517" spans="1:26">
      <c r="A517" s="157"/>
      <c r="B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</row>
    <row r="518" spans="1:26">
      <c r="A518" s="157"/>
      <c r="B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</row>
    <row r="519" spans="1:26">
      <c r="A519" s="157"/>
      <c r="B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</row>
    <row r="520" spans="1:26">
      <c r="A520" s="157"/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</row>
    <row r="521" spans="1:26">
      <c r="A521" s="157"/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</row>
    <row r="522" spans="1:26">
      <c r="A522" s="157"/>
      <c r="B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</row>
    <row r="523" spans="1:26">
      <c r="A523" s="157"/>
      <c r="B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</row>
    <row r="524" spans="1:26">
      <c r="A524" s="157"/>
      <c r="B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</row>
    <row r="525" spans="1:26">
      <c r="A525" s="157"/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</row>
    <row r="526" spans="1:26">
      <c r="A526" s="157"/>
      <c r="B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</row>
    <row r="527" spans="1:26">
      <c r="A527" s="157"/>
      <c r="B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</row>
    <row r="528" spans="1:26">
      <c r="A528" s="157"/>
      <c r="B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</row>
    <row r="529" spans="1:26">
      <c r="A529" s="157"/>
      <c r="B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</row>
    <row r="530" spans="1:26">
      <c r="A530" s="157"/>
      <c r="B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</row>
    <row r="531" spans="1:26">
      <c r="A531" s="157"/>
      <c r="B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</row>
    <row r="532" spans="1:26">
      <c r="A532" s="157"/>
      <c r="B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</row>
    <row r="533" spans="1:26">
      <c r="A533" s="157"/>
      <c r="B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</row>
    <row r="534" spans="1:26">
      <c r="A534" s="157"/>
      <c r="B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</row>
    <row r="535" spans="1:26">
      <c r="A535" s="157"/>
      <c r="B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</row>
    <row r="536" spans="1:26">
      <c r="A536" s="157"/>
      <c r="B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</row>
    <row r="537" spans="1:26">
      <c r="A537" s="157"/>
      <c r="B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</row>
    <row r="538" spans="1:26">
      <c r="A538" s="157"/>
      <c r="B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</row>
    <row r="539" spans="1:26">
      <c r="A539" s="157"/>
      <c r="B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</row>
    <row r="540" spans="1:26">
      <c r="A540" s="157"/>
      <c r="B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</row>
    <row r="541" spans="1:26">
      <c r="A541" s="157"/>
      <c r="B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</row>
    <row r="542" spans="1:26">
      <c r="A542" s="157"/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</row>
    <row r="543" spans="1:26">
      <c r="A543" s="157"/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</row>
    <row r="544" spans="1:26">
      <c r="A544" s="157"/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</row>
    <row r="545" spans="1:26">
      <c r="A545" s="157"/>
      <c r="B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</row>
    <row r="546" spans="1:26">
      <c r="A546" s="157"/>
      <c r="B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</row>
    <row r="547" spans="1:26">
      <c r="A547" s="157"/>
      <c r="B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</row>
    <row r="548" spans="1:26">
      <c r="A548" s="157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</row>
    <row r="549" spans="1:26">
      <c r="A549" s="157"/>
      <c r="B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</row>
    <row r="550" spans="1:26">
      <c r="A550" s="157"/>
      <c r="B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</row>
    <row r="551" spans="1:26">
      <c r="A551" s="157"/>
      <c r="B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</row>
    <row r="552" spans="1:26">
      <c r="A552" s="157"/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</row>
    <row r="553" spans="1:26">
      <c r="A553" s="157"/>
      <c r="B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</row>
    <row r="554" spans="1:26">
      <c r="A554" s="157"/>
      <c r="B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</row>
    <row r="555" spans="1:26">
      <c r="A555" s="157"/>
      <c r="B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</row>
    <row r="556" spans="1:26">
      <c r="A556" s="157"/>
      <c r="B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</row>
    <row r="557" spans="1:26">
      <c r="A557" s="157"/>
      <c r="B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</row>
    <row r="558" spans="1:26">
      <c r="A558" s="157"/>
      <c r="B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</row>
    <row r="559" spans="1:26">
      <c r="A559" s="157"/>
      <c r="B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</row>
    <row r="560" spans="1:26">
      <c r="A560" s="157"/>
      <c r="B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</row>
    <row r="561" spans="1:26">
      <c r="A561" s="157"/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</row>
    <row r="562" spans="1:26">
      <c r="A562" s="157"/>
      <c r="B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</row>
    <row r="563" spans="1:26">
      <c r="A563" s="157"/>
      <c r="B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</row>
    <row r="564" spans="1:26">
      <c r="A564" s="157"/>
      <c r="B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</row>
    <row r="565" spans="1:26">
      <c r="A565" s="157"/>
      <c r="B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</row>
    <row r="566" spans="1:26">
      <c r="A566" s="157"/>
      <c r="B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</row>
    <row r="567" spans="1:26">
      <c r="A567" s="157"/>
      <c r="B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</row>
    <row r="568" spans="1:26">
      <c r="A568" s="157"/>
      <c r="B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</row>
    <row r="569" spans="1:26">
      <c r="A569" s="157"/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</row>
    <row r="570" spans="1:26">
      <c r="A570" s="157"/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</row>
    <row r="571" spans="1:26">
      <c r="A571" s="157"/>
      <c r="B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</row>
    <row r="572" spans="1:26">
      <c r="A572" s="157"/>
      <c r="B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</row>
    <row r="573" spans="1:26">
      <c r="A573" s="157"/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</row>
    <row r="574" spans="1:26">
      <c r="A574" s="157"/>
      <c r="B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</row>
    <row r="575" spans="1:26">
      <c r="A575" s="157"/>
      <c r="B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</row>
    <row r="576" spans="1:26">
      <c r="A576" s="157"/>
      <c r="B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</row>
    <row r="577" spans="1:26">
      <c r="A577" s="157"/>
      <c r="B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</row>
    <row r="578" spans="1:26">
      <c r="A578" s="157"/>
      <c r="B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</row>
    <row r="579" spans="1:26">
      <c r="A579" s="157"/>
      <c r="B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</row>
    <row r="580" spans="1:26">
      <c r="A580" s="157"/>
      <c r="B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</row>
    <row r="581" spans="1:26">
      <c r="A581" s="157"/>
      <c r="B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</row>
    <row r="582" spans="1:26">
      <c r="A582" s="157"/>
      <c r="B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</row>
    <row r="583" spans="1:26">
      <c r="A583" s="157"/>
      <c r="B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</row>
    <row r="584" spans="1:26">
      <c r="A584" s="157"/>
      <c r="B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</row>
    <row r="585" spans="1:26">
      <c r="A585" s="157"/>
      <c r="B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</row>
    <row r="586" spans="1:26">
      <c r="A586" s="157"/>
      <c r="B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</row>
    <row r="587" spans="1:26">
      <c r="A587" s="157"/>
      <c r="B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</row>
    <row r="588" spans="1:26">
      <c r="A588" s="157"/>
      <c r="B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</row>
    <row r="589" spans="1:26">
      <c r="A589" s="157"/>
      <c r="B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</row>
    <row r="590" spans="1:26">
      <c r="A590" s="157"/>
      <c r="B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</row>
    <row r="591" spans="1:26">
      <c r="A591" s="157"/>
      <c r="B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</row>
    <row r="592" spans="1:26">
      <c r="A592" s="157"/>
      <c r="B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</row>
    <row r="593" spans="1:26">
      <c r="A593" s="157"/>
      <c r="B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</row>
    <row r="594" spans="1:26">
      <c r="A594" s="157"/>
      <c r="B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</row>
    <row r="595" spans="1:26">
      <c r="A595" s="157"/>
      <c r="B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</row>
    <row r="596" spans="1:26">
      <c r="A596" s="157"/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</row>
    <row r="597" spans="1:26">
      <c r="A597" s="157"/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</row>
    <row r="598" spans="1:26">
      <c r="A598" s="157"/>
      <c r="B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</row>
    <row r="599" spans="1:26">
      <c r="A599" s="157"/>
      <c r="B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</row>
    <row r="600" spans="1:26">
      <c r="A600" s="157"/>
      <c r="B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</row>
    <row r="601" spans="1:26">
      <c r="A601" s="157"/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</row>
    <row r="602" spans="1:26">
      <c r="A602" s="157"/>
      <c r="B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</row>
    <row r="603" spans="1:26">
      <c r="A603" s="157"/>
      <c r="B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</row>
    <row r="604" spans="1:26">
      <c r="A604" s="157"/>
      <c r="B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</row>
    <row r="605" spans="1:26">
      <c r="A605" s="157"/>
      <c r="B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</row>
    <row r="606" spans="1:26">
      <c r="A606" s="157"/>
      <c r="B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</row>
    <row r="607" spans="1:26">
      <c r="A607" s="157"/>
      <c r="B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</row>
    <row r="608" spans="1:26">
      <c r="A608" s="157"/>
      <c r="B608" s="155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</row>
    <row r="609" spans="1:26">
      <c r="A609" s="157"/>
      <c r="B609" s="155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</row>
    <row r="610" spans="1:26">
      <c r="A610" s="157"/>
      <c r="B610" s="155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</row>
    <row r="611" spans="1:26">
      <c r="A611" s="157"/>
      <c r="B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</row>
    <row r="612" spans="1:26">
      <c r="A612" s="157"/>
      <c r="B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</row>
    <row r="613" spans="1:26">
      <c r="A613" s="157"/>
      <c r="B613" s="155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</row>
    <row r="614" spans="1:26">
      <c r="A614" s="157"/>
      <c r="B614" s="155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</row>
    <row r="615" spans="1:26">
      <c r="A615" s="157"/>
      <c r="B615" s="155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</row>
    <row r="616" spans="1:26">
      <c r="A616" s="157"/>
      <c r="B616" s="155"/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</row>
    <row r="617" spans="1:26">
      <c r="A617" s="157"/>
      <c r="B617" s="155"/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</row>
    <row r="618" spans="1:26">
      <c r="A618" s="157"/>
      <c r="B618" s="155"/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</row>
    <row r="619" spans="1:26">
      <c r="A619" s="157"/>
      <c r="B619" s="155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</row>
    <row r="620" spans="1:26">
      <c r="A620" s="157"/>
      <c r="B620" s="155"/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</row>
    <row r="621" spans="1:26">
      <c r="A621" s="157"/>
      <c r="B621" s="155"/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</row>
    <row r="622" spans="1:26">
      <c r="A622" s="157"/>
      <c r="B622" s="155"/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</row>
    <row r="623" spans="1:26">
      <c r="A623" s="157"/>
      <c r="B623" s="155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</row>
    <row r="624" spans="1:26">
      <c r="A624" s="157"/>
      <c r="B624" s="155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</row>
    <row r="625" spans="1:26">
      <c r="A625" s="157"/>
      <c r="B625" s="155"/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</row>
    <row r="626" spans="1:26">
      <c r="A626" s="157"/>
      <c r="B626" s="155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</row>
    <row r="627" spans="1:26">
      <c r="A627" s="157"/>
      <c r="B627" s="155"/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</row>
    <row r="628" spans="1:26">
      <c r="A628" s="157"/>
      <c r="B628" s="155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</row>
    <row r="629" spans="1:26">
      <c r="A629" s="157"/>
      <c r="B629" s="155"/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</row>
    <row r="630" spans="1:26">
      <c r="A630" s="157"/>
      <c r="B630" s="155"/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</row>
    <row r="631" spans="1:26">
      <c r="A631" s="157"/>
      <c r="B631" s="155"/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</row>
    <row r="632" spans="1:26">
      <c r="A632" s="157"/>
      <c r="B632" s="155"/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</row>
    <row r="633" spans="1:26">
      <c r="A633" s="157"/>
      <c r="B633" s="155"/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</row>
    <row r="634" spans="1:26">
      <c r="A634" s="157"/>
      <c r="B634" s="155"/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</row>
    <row r="635" spans="1:26">
      <c r="A635" s="157"/>
      <c r="B635" s="155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</row>
    <row r="636" spans="1:26">
      <c r="A636" s="157"/>
      <c r="B636" s="155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</row>
    <row r="637" spans="1:26">
      <c r="A637" s="157"/>
      <c r="B637" s="155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</row>
    <row r="638" spans="1:26">
      <c r="A638" s="157"/>
      <c r="B638" s="155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</row>
    <row r="639" spans="1:26">
      <c r="A639" s="157"/>
      <c r="B639" s="155"/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</row>
    <row r="640" spans="1:26">
      <c r="A640" s="157"/>
      <c r="B640" s="155"/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</row>
    <row r="641" spans="1:26">
      <c r="A641" s="157"/>
      <c r="B641" s="155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</row>
    <row r="642" spans="1:26">
      <c r="A642" s="157"/>
      <c r="B642" s="155"/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</row>
    <row r="643" spans="1:26">
      <c r="A643" s="157"/>
      <c r="B643" s="155"/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</row>
    <row r="644" spans="1:26">
      <c r="A644" s="157"/>
      <c r="B644" s="155"/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</row>
    <row r="645" spans="1:26">
      <c r="A645" s="157"/>
      <c r="B645" s="155"/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</row>
    <row r="646" spans="1:26">
      <c r="A646" s="157"/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</row>
    <row r="647" spans="1:26">
      <c r="A647" s="157"/>
      <c r="B647" s="155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</row>
    <row r="648" spans="1:26">
      <c r="A648" s="157"/>
      <c r="B648" s="155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</row>
    <row r="649" spans="1:26">
      <c r="A649" s="157"/>
      <c r="B649" s="155"/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</row>
    <row r="650" spans="1:26">
      <c r="A650" s="157"/>
      <c r="B650" s="155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</row>
    <row r="651" spans="1:26">
      <c r="A651" s="157"/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</row>
    <row r="652" spans="1:26">
      <c r="A652" s="157"/>
      <c r="B652" s="155"/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</row>
    <row r="653" spans="1:26">
      <c r="A653" s="157"/>
      <c r="B653" s="155"/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</row>
    <row r="654" spans="1:26">
      <c r="A654" s="157"/>
      <c r="B654" s="155"/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</row>
    <row r="655" spans="1:26">
      <c r="A655" s="157"/>
      <c r="B655" s="155"/>
      <c r="C655" s="155"/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</row>
    <row r="656" spans="1:26">
      <c r="A656" s="157"/>
      <c r="B656" s="155"/>
      <c r="C656" s="155"/>
      <c r="D656" s="155"/>
      <c r="E656" s="155"/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</row>
    <row r="657" spans="1:26">
      <c r="A657" s="157"/>
      <c r="B657" s="155"/>
      <c r="C657" s="155"/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</row>
    <row r="658" spans="1:26">
      <c r="A658" s="157"/>
      <c r="B658" s="155"/>
      <c r="C658" s="155"/>
      <c r="D658" s="155"/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</row>
    <row r="659" spans="1:26">
      <c r="A659" s="157"/>
      <c r="B659" s="155"/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</row>
    <row r="660" spans="1:26">
      <c r="A660" s="157"/>
      <c r="B660" s="155"/>
      <c r="C660" s="155"/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</row>
    <row r="661" spans="1:26">
      <c r="A661" s="157"/>
      <c r="B661" s="155"/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</row>
    <row r="662" spans="1:26">
      <c r="A662" s="157"/>
      <c r="B662" s="155"/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</row>
    <row r="663" spans="1:26">
      <c r="A663" s="157"/>
      <c r="B663" s="155"/>
      <c r="C663" s="155"/>
      <c r="D663" s="155"/>
      <c r="E663" s="155"/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</row>
    <row r="664" spans="1:26">
      <c r="A664" s="157"/>
      <c r="B664" s="155"/>
      <c r="C664" s="155"/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</row>
    <row r="665" spans="1:26">
      <c r="A665" s="157"/>
      <c r="B665" s="155"/>
      <c r="C665" s="155"/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</row>
    <row r="666" spans="1:26">
      <c r="A666" s="157"/>
      <c r="B666" s="155"/>
      <c r="C666" s="155"/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</row>
    <row r="667" spans="1:26">
      <c r="A667" s="157"/>
      <c r="B667" s="155"/>
      <c r="C667" s="155"/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</row>
    <row r="668" spans="1:26">
      <c r="A668" s="157"/>
      <c r="B668" s="155"/>
      <c r="C668" s="155"/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</row>
    <row r="669" spans="1:26">
      <c r="A669" s="157"/>
      <c r="B669" s="155"/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</row>
    <row r="670" spans="1:26">
      <c r="A670" s="157"/>
      <c r="B670" s="155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</row>
    <row r="671" spans="1:26">
      <c r="A671" s="157"/>
      <c r="B671" s="155"/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</row>
    <row r="672" spans="1:26">
      <c r="A672" s="157"/>
      <c r="B672" s="155"/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</row>
    <row r="673" spans="1:26">
      <c r="A673" s="157"/>
      <c r="B673" s="155"/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</row>
    <row r="674" spans="1:26">
      <c r="A674" s="157"/>
      <c r="B674" s="155"/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</row>
    <row r="675" spans="1:26">
      <c r="A675" s="157"/>
      <c r="B675" s="155"/>
      <c r="C675" s="155"/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</row>
    <row r="676" spans="1:26">
      <c r="A676" s="157"/>
      <c r="B676" s="155"/>
      <c r="C676" s="155"/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</row>
    <row r="677" spans="1:26">
      <c r="A677" s="157"/>
      <c r="B677" s="155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</row>
    <row r="678" spans="1:26">
      <c r="A678" s="157"/>
      <c r="B678" s="155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</row>
    <row r="679" spans="1:26">
      <c r="A679" s="157"/>
      <c r="B679" s="155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</row>
    <row r="680" spans="1:26">
      <c r="A680" s="157"/>
      <c r="B680" s="155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</row>
    <row r="681" spans="1:26">
      <c r="A681" s="157"/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</row>
    <row r="682" spans="1:26">
      <c r="A682" s="157"/>
      <c r="B682" s="155"/>
      <c r="C682" s="155"/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</row>
    <row r="683" spans="1:26">
      <c r="A683" s="157"/>
      <c r="B683" s="155"/>
      <c r="C683" s="155"/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</row>
    <row r="684" spans="1:26">
      <c r="A684" s="157"/>
      <c r="B684" s="155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</row>
    <row r="685" spans="1:26">
      <c r="A685" s="157"/>
      <c r="B685" s="155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</row>
    <row r="686" spans="1:26">
      <c r="A686" s="157"/>
      <c r="B686" s="155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</row>
    <row r="687" spans="1:26">
      <c r="A687" s="157"/>
      <c r="B687" s="155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</row>
    <row r="688" spans="1:26">
      <c r="A688" s="157"/>
      <c r="B688" s="155"/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</row>
    <row r="689" spans="1:26">
      <c r="A689" s="157"/>
      <c r="B689" s="155"/>
      <c r="C689" s="155"/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</row>
    <row r="690" spans="1:26">
      <c r="A690" s="157"/>
      <c r="B690" s="155"/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</row>
    <row r="691" spans="1:26">
      <c r="A691" s="157"/>
      <c r="B691" s="155"/>
      <c r="C691" s="155"/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</row>
    <row r="692" spans="1:26">
      <c r="A692" s="157"/>
      <c r="B692" s="155"/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</row>
    <row r="693" spans="1:26">
      <c r="A693" s="157"/>
      <c r="B693" s="155"/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</row>
    <row r="694" spans="1:26">
      <c r="A694" s="157"/>
      <c r="B694" s="155"/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</row>
    <row r="695" spans="1:26">
      <c r="A695" s="157"/>
      <c r="B695" s="155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</row>
    <row r="696" spans="1:26">
      <c r="A696" s="157"/>
      <c r="B696" s="155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</row>
    <row r="697" spans="1:26">
      <c r="A697" s="157"/>
      <c r="B697" s="155"/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</row>
    <row r="698" spans="1:26">
      <c r="A698" s="157"/>
      <c r="B698" s="155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</row>
    <row r="699" spans="1:26">
      <c r="A699" s="157"/>
      <c r="B699" s="155"/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</row>
    <row r="700" spans="1:26">
      <c r="A700" s="157"/>
      <c r="B700" s="155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</row>
    <row r="701" spans="1:26">
      <c r="A701" s="157"/>
      <c r="B701" s="155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</row>
    <row r="702" spans="1:26">
      <c r="A702" s="157"/>
      <c r="B702" s="155"/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</row>
    <row r="703" spans="1:26">
      <c r="A703" s="157"/>
      <c r="B703" s="155"/>
      <c r="C703" s="155"/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</row>
    <row r="704" spans="1:26">
      <c r="A704" s="157"/>
      <c r="B704" s="155"/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</row>
    <row r="705" spans="1:26">
      <c r="A705" s="157"/>
      <c r="B705" s="155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</row>
    <row r="706" spans="1:26">
      <c r="A706" s="157"/>
      <c r="B706" s="155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</row>
    <row r="707" spans="1:26">
      <c r="A707" s="157"/>
      <c r="B707" s="155"/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</row>
    <row r="708" spans="1:26">
      <c r="A708" s="157"/>
      <c r="B708" s="155"/>
      <c r="C708" s="155"/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</row>
    <row r="709" spans="1:26">
      <c r="A709" s="157"/>
      <c r="B709" s="155"/>
      <c r="C709" s="155"/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</row>
    <row r="710" spans="1:26">
      <c r="A710" s="157"/>
      <c r="B710" s="155"/>
      <c r="C710" s="155"/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</row>
    <row r="711" spans="1:26">
      <c r="A711" s="157"/>
      <c r="B711" s="155"/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</row>
    <row r="712" spans="1:26">
      <c r="A712" s="157"/>
      <c r="B712" s="155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</row>
    <row r="713" spans="1:26">
      <c r="A713" s="157"/>
      <c r="B713" s="155"/>
      <c r="C713" s="155"/>
      <c r="D713" s="155"/>
      <c r="E713" s="155"/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</row>
    <row r="714" spans="1:26">
      <c r="A714" s="157"/>
      <c r="B714" s="155"/>
      <c r="C714" s="155"/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</row>
    <row r="715" spans="1:26">
      <c r="A715" s="157"/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</row>
    <row r="716" spans="1:26">
      <c r="A716" s="157"/>
      <c r="B716" s="155"/>
      <c r="C716" s="155"/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</row>
    <row r="717" spans="1:26">
      <c r="A717" s="157"/>
      <c r="B717" s="155"/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</row>
    <row r="718" spans="1:26">
      <c r="A718" s="157"/>
      <c r="B718" s="155"/>
      <c r="C718" s="155"/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</row>
    <row r="719" spans="1:26">
      <c r="A719" s="157"/>
      <c r="B719" s="155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</row>
    <row r="720" spans="1:26">
      <c r="A720" s="157"/>
      <c r="B720" s="155"/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</row>
    <row r="721" spans="1:26">
      <c r="A721" s="157"/>
      <c r="B721" s="155"/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</row>
    <row r="722" spans="1:26">
      <c r="A722" s="157"/>
      <c r="B722" s="155"/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</row>
    <row r="723" spans="1:26">
      <c r="A723" s="157"/>
      <c r="B723" s="155"/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</row>
    <row r="724" spans="1:26">
      <c r="A724" s="157"/>
      <c r="B724" s="155"/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</row>
    <row r="725" spans="1:26">
      <c r="A725" s="157"/>
      <c r="B725" s="155"/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</row>
    <row r="726" spans="1:26">
      <c r="A726" s="157"/>
      <c r="B726" s="155"/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</row>
    <row r="727" spans="1:26">
      <c r="A727" s="157"/>
      <c r="B727" s="155"/>
      <c r="C727" s="155"/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</row>
    <row r="728" spans="1:26">
      <c r="A728" s="157"/>
      <c r="B728" s="155"/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</row>
    <row r="729" spans="1:26">
      <c r="A729" s="157"/>
      <c r="B729" s="155"/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</row>
    <row r="730" spans="1:26">
      <c r="A730" s="157"/>
      <c r="B730" s="155"/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</row>
    <row r="731" spans="1:26">
      <c r="A731" s="157"/>
      <c r="B731" s="155"/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</row>
    <row r="732" spans="1:26">
      <c r="A732" s="157"/>
      <c r="B732" s="155"/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</row>
    <row r="733" spans="1:26">
      <c r="A733" s="157"/>
      <c r="B733" s="155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</row>
    <row r="734" spans="1:26">
      <c r="A734" s="157"/>
      <c r="B734" s="155"/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</row>
    <row r="735" spans="1:26">
      <c r="A735" s="157"/>
      <c r="B735" s="155"/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</row>
    <row r="736" spans="1:26">
      <c r="A736" s="157"/>
      <c r="B736" s="155"/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</row>
    <row r="737" spans="1:26">
      <c r="A737" s="157"/>
      <c r="B737" s="155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</row>
    <row r="738" spans="1:26">
      <c r="A738" s="157"/>
      <c r="B738" s="155"/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</row>
    <row r="739" spans="1:26">
      <c r="A739" s="157"/>
      <c r="B739" s="155"/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</row>
    <row r="740" spans="1:26">
      <c r="A740" s="157"/>
      <c r="B740" s="155"/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</row>
    <row r="741" spans="1:26">
      <c r="A741" s="157"/>
      <c r="B741" s="155"/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</row>
    <row r="742" spans="1:26">
      <c r="A742" s="157"/>
      <c r="B742" s="155"/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</row>
    <row r="743" spans="1:26">
      <c r="A743" s="157"/>
      <c r="B743" s="155"/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</row>
    <row r="744" spans="1:26">
      <c r="A744" s="157"/>
      <c r="B744" s="155"/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</row>
    <row r="745" spans="1:26">
      <c r="A745" s="157"/>
      <c r="B745" s="155"/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</row>
    <row r="746" spans="1:26">
      <c r="A746" s="157"/>
      <c r="B746" s="155"/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</row>
    <row r="747" spans="1:26">
      <c r="A747" s="157"/>
      <c r="B747" s="155"/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</row>
    <row r="748" spans="1:26">
      <c r="A748" s="157"/>
      <c r="B748" s="155"/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</row>
    <row r="749" spans="1:26">
      <c r="A749" s="157"/>
      <c r="B749" s="155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</row>
    <row r="750" spans="1:26">
      <c r="A750" s="157"/>
      <c r="B750" s="155"/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</row>
    <row r="751" spans="1:26">
      <c r="A751" s="157"/>
      <c r="B751" s="155"/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</row>
    <row r="752" spans="1:26">
      <c r="A752" s="157"/>
      <c r="B752" s="155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</row>
    <row r="753" spans="1:26">
      <c r="A753" s="157"/>
      <c r="B753" s="155"/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</row>
    <row r="754" spans="1:26">
      <c r="A754" s="157"/>
      <c r="B754" s="155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</row>
    <row r="755" spans="1:26">
      <c r="A755" s="157"/>
      <c r="B755" s="155"/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</row>
    <row r="756" spans="1:26">
      <c r="A756" s="157"/>
      <c r="B756" s="155"/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</row>
    <row r="757" spans="1:26">
      <c r="A757" s="157"/>
      <c r="B757" s="155"/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</row>
    <row r="758" spans="1:26">
      <c r="A758" s="157"/>
      <c r="B758" s="155"/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</row>
    <row r="759" spans="1:26">
      <c r="A759" s="157"/>
      <c r="B759" s="155"/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</row>
    <row r="760" spans="1:26">
      <c r="A760" s="157"/>
      <c r="B760" s="155"/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</row>
    <row r="761" spans="1:26">
      <c r="A761" s="157"/>
      <c r="B761" s="155"/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</row>
    <row r="762" spans="1:26">
      <c r="A762" s="157"/>
      <c r="B762" s="155"/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</row>
    <row r="763" spans="1:26">
      <c r="A763" s="157"/>
      <c r="B763" s="155"/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</row>
    <row r="764" spans="1:26">
      <c r="A764" s="157"/>
      <c r="B764" s="155"/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</row>
    <row r="765" spans="1:26">
      <c r="A765" s="157"/>
      <c r="B765" s="155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</row>
    <row r="766" spans="1:26">
      <c r="A766" s="157"/>
      <c r="B766" s="155"/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</row>
    <row r="767" spans="1:26">
      <c r="A767" s="157"/>
      <c r="B767" s="155"/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</row>
    <row r="768" spans="1:26">
      <c r="A768" s="157"/>
      <c r="B768" s="155"/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</row>
    <row r="769" spans="1:26">
      <c r="A769" s="157"/>
      <c r="B769" s="155"/>
      <c r="C769" s="155"/>
      <c r="D769" s="155"/>
      <c r="E769" s="155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</row>
    <row r="770" spans="1:26">
      <c r="A770" s="157"/>
      <c r="B770" s="155"/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</row>
    <row r="771" spans="1:26">
      <c r="A771" s="157"/>
      <c r="B771" s="155"/>
      <c r="C771" s="155"/>
      <c r="D771" s="155"/>
      <c r="E771" s="155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</row>
    <row r="772" spans="1:26">
      <c r="A772" s="157"/>
      <c r="B772" s="155"/>
      <c r="C772" s="155"/>
      <c r="D772" s="155"/>
      <c r="E772" s="155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</row>
    <row r="773" spans="1:26">
      <c r="A773" s="157"/>
      <c r="B773" s="155"/>
      <c r="C773" s="155"/>
      <c r="D773" s="155"/>
      <c r="E773" s="155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</row>
    <row r="774" spans="1:26">
      <c r="A774" s="157"/>
      <c r="B774" s="155"/>
      <c r="C774" s="155"/>
      <c r="D774" s="155"/>
      <c r="E774" s="155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</row>
    <row r="775" spans="1:26">
      <c r="A775" s="157"/>
      <c r="B775" s="155"/>
      <c r="C775" s="155"/>
      <c r="D775" s="155"/>
      <c r="E775" s="155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</row>
    <row r="776" spans="1:26">
      <c r="A776" s="157"/>
      <c r="B776" s="155"/>
      <c r="C776" s="155"/>
      <c r="D776" s="155"/>
      <c r="E776" s="155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</row>
    <row r="777" spans="1:26">
      <c r="A777" s="157"/>
      <c r="B777" s="155"/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</row>
    <row r="778" spans="1:26">
      <c r="A778" s="157"/>
      <c r="B778" s="155"/>
      <c r="C778" s="155"/>
      <c r="D778" s="155"/>
      <c r="E778" s="155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</row>
    <row r="779" spans="1:26">
      <c r="A779" s="157"/>
      <c r="B779" s="155"/>
      <c r="C779" s="155"/>
      <c r="D779" s="155"/>
      <c r="E779" s="155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</row>
    <row r="780" spans="1:26">
      <c r="A780" s="157"/>
      <c r="B780" s="155"/>
      <c r="C780" s="155"/>
      <c r="D780" s="155"/>
      <c r="E780" s="155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</row>
    <row r="781" spans="1:26">
      <c r="A781" s="157"/>
      <c r="B781" s="155"/>
      <c r="C781" s="155"/>
      <c r="D781" s="155"/>
      <c r="E781" s="155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</row>
    <row r="782" spans="1:26">
      <c r="A782" s="157"/>
      <c r="B782" s="155"/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</row>
    <row r="783" spans="1:26">
      <c r="A783" s="157"/>
      <c r="B783" s="155"/>
      <c r="C783" s="155"/>
      <c r="D783" s="155"/>
      <c r="E783" s="155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</row>
    <row r="784" spans="1:26">
      <c r="A784" s="157"/>
      <c r="B784" s="155"/>
      <c r="C784" s="155"/>
      <c r="D784" s="155"/>
      <c r="E784" s="155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</row>
    <row r="785" spans="1:26">
      <c r="A785" s="157"/>
      <c r="B785" s="155"/>
      <c r="C785" s="155"/>
      <c r="D785" s="155"/>
      <c r="E785" s="155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</row>
    <row r="786" spans="1:26">
      <c r="A786" s="157"/>
      <c r="B786" s="155"/>
      <c r="C786" s="155"/>
      <c r="D786" s="155"/>
      <c r="E786" s="155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</row>
    <row r="787" spans="1:26">
      <c r="A787" s="157"/>
      <c r="B787" s="155"/>
      <c r="C787" s="155"/>
      <c r="D787" s="155"/>
      <c r="E787" s="155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</row>
    <row r="788" spans="1:26">
      <c r="A788" s="157"/>
      <c r="B788" s="155"/>
      <c r="C788" s="155"/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</row>
    <row r="789" spans="1:26">
      <c r="A789" s="157"/>
      <c r="B789" s="155"/>
      <c r="C789" s="155"/>
      <c r="D789" s="155"/>
      <c r="E789" s="155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</row>
    <row r="790" spans="1:26">
      <c r="A790" s="157"/>
      <c r="B790" s="155"/>
      <c r="C790" s="155"/>
      <c r="D790" s="155"/>
      <c r="E790" s="155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</row>
    <row r="791" spans="1:26">
      <c r="A791" s="157"/>
      <c r="B791" s="155"/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</row>
    <row r="792" spans="1:26">
      <c r="A792" s="157"/>
      <c r="B792" s="155"/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</row>
    <row r="793" spans="1:26">
      <c r="A793" s="157"/>
      <c r="B793" s="155"/>
      <c r="C793" s="155"/>
      <c r="D793" s="155"/>
      <c r="E793" s="155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</row>
    <row r="794" spans="1:26">
      <c r="A794" s="157"/>
      <c r="B794" s="155"/>
      <c r="C794" s="155"/>
      <c r="D794" s="155"/>
      <c r="E794" s="155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</row>
    <row r="795" spans="1:26">
      <c r="A795" s="157"/>
      <c r="B795" s="155"/>
      <c r="C795" s="155"/>
      <c r="D795" s="155"/>
      <c r="E795" s="155"/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</row>
    <row r="796" spans="1:26">
      <c r="A796" s="157"/>
      <c r="B796" s="155"/>
      <c r="C796" s="155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</row>
    <row r="797" spans="1:26">
      <c r="A797" s="157"/>
      <c r="B797" s="155"/>
      <c r="C797" s="155"/>
      <c r="D797" s="155"/>
      <c r="E797" s="155"/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</row>
    <row r="798" spans="1:26">
      <c r="A798" s="157"/>
      <c r="B798" s="155"/>
      <c r="C798" s="155"/>
      <c r="D798" s="155"/>
      <c r="E798" s="155"/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</row>
    <row r="799" spans="1:26">
      <c r="A799" s="157"/>
      <c r="B799" s="155"/>
      <c r="C799" s="155"/>
      <c r="D799" s="155"/>
      <c r="E799" s="155"/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</row>
    <row r="800" spans="1:26">
      <c r="A800" s="157"/>
      <c r="B800" s="155"/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</row>
    <row r="801" spans="1:26">
      <c r="A801" s="157"/>
      <c r="B801" s="155"/>
      <c r="C801" s="155"/>
      <c r="D801" s="155"/>
      <c r="E801" s="155"/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</row>
    <row r="802" spans="1:26">
      <c r="A802" s="157"/>
      <c r="B802" s="155"/>
      <c r="C802" s="155"/>
      <c r="D802" s="155"/>
      <c r="E802" s="155"/>
      <c r="F802" s="155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</row>
    <row r="803" spans="1:26">
      <c r="A803" s="157"/>
      <c r="B803" s="155"/>
      <c r="C803" s="155"/>
      <c r="D803" s="155"/>
      <c r="E803" s="155"/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</row>
    <row r="804" spans="1:26">
      <c r="A804" s="157"/>
      <c r="B804" s="155"/>
      <c r="C804" s="155"/>
      <c r="D804" s="155"/>
      <c r="E804" s="155"/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</row>
    <row r="805" spans="1:26">
      <c r="A805" s="157"/>
      <c r="B805" s="155"/>
      <c r="C805" s="155"/>
      <c r="D805" s="155"/>
      <c r="E805" s="155"/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</row>
    <row r="806" spans="1:26">
      <c r="A806" s="157"/>
      <c r="B806" s="155"/>
      <c r="C806" s="155"/>
      <c r="D806" s="155"/>
      <c r="E806" s="155"/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</row>
    <row r="807" spans="1:26">
      <c r="A807" s="157"/>
      <c r="B807" s="155"/>
      <c r="C807" s="155"/>
      <c r="D807" s="155"/>
      <c r="E807" s="155"/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</row>
    <row r="808" spans="1:26">
      <c r="A808" s="157"/>
      <c r="B808" s="155"/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</row>
    <row r="809" spans="1:26">
      <c r="A809" s="157"/>
      <c r="B809" s="155"/>
      <c r="C809" s="155"/>
      <c r="D809" s="155"/>
      <c r="E809" s="155"/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</row>
    <row r="810" spans="1:26">
      <c r="A810" s="157"/>
      <c r="B810" s="155"/>
      <c r="C810" s="155"/>
      <c r="D810" s="155"/>
      <c r="E810" s="155"/>
      <c r="F810" s="155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</row>
    <row r="811" spans="1:26">
      <c r="A811" s="157"/>
      <c r="B811" s="155"/>
      <c r="C811" s="155"/>
      <c r="D811" s="155"/>
      <c r="E811" s="155"/>
      <c r="F811" s="155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</row>
    <row r="812" spans="1:26">
      <c r="A812" s="157"/>
      <c r="B812" s="155"/>
      <c r="C812" s="155"/>
      <c r="D812" s="155"/>
      <c r="E812" s="155"/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</row>
    <row r="813" spans="1:26">
      <c r="A813" s="157"/>
      <c r="B813" s="155"/>
      <c r="C813" s="155"/>
      <c r="D813" s="155"/>
      <c r="E813" s="155"/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</row>
    <row r="814" spans="1:26">
      <c r="A814" s="157"/>
      <c r="B814" s="155"/>
      <c r="C814" s="155"/>
      <c r="D814" s="155"/>
      <c r="E814" s="155"/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</row>
    <row r="815" spans="1:26">
      <c r="A815" s="157"/>
      <c r="B815" s="155"/>
      <c r="C815" s="155"/>
      <c r="D815" s="155"/>
      <c r="E815" s="155"/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</row>
    <row r="816" spans="1:26">
      <c r="A816" s="157"/>
      <c r="B816" s="155"/>
      <c r="C816" s="155"/>
      <c r="D816" s="155"/>
      <c r="E816" s="155"/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</row>
    <row r="817" spans="1:26">
      <c r="A817" s="157"/>
      <c r="B817" s="155"/>
      <c r="C817" s="155"/>
      <c r="D817" s="155"/>
      <c r="E817" s="155"/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</row>
    <row r="818" spans="1:26">
      <c r="A818" s="157"/>
      <c r="B818" s="155"/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</row>
    <row r="819" spans="1:26">
      <c r="A819" s="157"/>
      <c r="B819" s="155"/>
      <c r="C819" s="155"/>
      <c r="D819" s="155"/>
      <c r="E819" s="155"/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</row>
    <row r="820" spans="1:26">
      <c r="A820" s="157"/>
      <c r="B820" s="155"/>
      <c r="C820" s="155"/>
      <c r="D820" s="155"/>
      <c r="E820" s="155"/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</row>
    <row r="821" spans="1:26">
      <c r="A821" s="157"/>
      <c r="B821" s="155"/>
      <c r="C821" s="155"/>
      <c r="D821" s="155"/>
      <c r="E821" s="155"/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</row>
    <row r="822" spans="1:26">
      <c r="A822" s="157"/>
      <c r="B822" s="155"/>
      <c r="C822" s="155"/>
      <c r="D822" s="155"/>
      <c r="E822" s="155"/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</row>
    <row r="823" spans="1:26">
      <c r="A823" s="157"/>
      <c r="B823" s="155"/>
      <c r="C823" s="155"/>
      <c r="D823" s="155"/>
      <c r="E823" s="155"/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</row>
    <row r="824" spans="1:26">
      <c r="A824" s="157"/>
      <c r="B824" s="155"/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</row>
    <row r="825" spans="1:26">
      <c r="A825" s="157"/>
      <c r="B825" s="155"/>
      <c r="C825" s="155"/>
      <c r="D825" s="155"/>
      <c r="E825" s="155"/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</row>
    <row r="826" spans="1:26">
      <c r="A826" s="157"/>
      <c r="B826" s="155"/>
      <c r="C826" s="155"/>
      <c r="D826" s="155"/>
      <c r="E826" s="155"/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</row>
    <row r="827" spans="1:26">
      <c r="A827" s="157"/>
      <c r="B827" s="155"/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</row>
    <row r="828" spans="1:26">
      <c r="A828" s="157"/>
      <c r="B828" s="155"/>
      <c r="C828" s="155"/>
      <c r="D828" s="155"/>
      <c r="E828" s="155"/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</row>
    <row r="829" spans="1:26">
      <c r="A829" s="157"/>
      <c r="B829" s="155"/>
      <c r="C829" s="155"/>
      <c r="D829" s="155"/>
      <c r="E829" s="155"/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</row>
    <row r="830" spans="1:26">
      <c r="A830" s="157"/>
      <c r="B830" s="155"/>
      <c r="C830" s="155"/>
      <c r="D830" s="155"/>
      <c r="E830" s="155"/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</row>
    <row r="831" spans="1:26">
      <c r="A831" s="157"/>
      <c r="B831" s="155"/>
      <c r="C831" s="155"/>
      <c r="D831" s="155"/>
      <c r="E831" s="155"/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</row>
    <row r="832" spans="1:26">
      <c r="A832" s="157"/>
      <c r="B832" s="155"/>
      <c r="C832" s="155"/>
      <c r="D832" s="155"/>
      <c r="E832" s="155"/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</row>
    <row r="833" spans="1:26">
      <c r="A833" s="157"/>
      <c r="B833" s="155"/>
      <c r="C833" s="155"/>
      <c r="D833" s="155"/>
      <c r="E833" s="155"/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</row>
    <row r="834" spans="1:26">
      <c r="A834" s="157"/>
      <c r="B834" s="155"/>
      <c r="C834" s="155"/>
      <c r="D834" s="155"/>
      <c r="E834" s="155"/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</row>
    <row r="835" spans="1:26">
      <c r="A835" s="157"/>
      <c r="B835" s="155"/>
      <c r="C835" s="155"/>
      <c r="D835" s="155"/>
      <c r="E835" s="155"/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</row>
    <row r="836" spans="1:26">
      <c r="A836" s="157"/>
      <c r="B836" s="155"/>
      <c r="C836" s="155"/>
      <c r="D836" s="155"/>
      <c r="E836" s="155"/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</row>
    <row r="837" spans="1:26">
      <c r="A837" s="157"/>
      <c r="B837" s="155"/>
      <c r="C837" s="155"/>
      <c r="D837" s="155"/>
      <c r="E837" s="155"/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</row>
    <row r="838" spans="1:26">
      <c r="A838" s="157"/>
      <c r="B838" s="155"/>
      <c r="C838" s="155"/>
      <c r="D838" s="155"/>
      <c r="E838" s="155"/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</row>
    <row r="839" spans="1:26">
      <c r="A839" s="157"/>
      <c r="B839" s="155"/>
      <c r="C839" s="155"/>
      <c r="D839" s="155"/>
      <c r="E839" s="155"/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</row>
    <row r="840" spans="1:26">
      <c r="A840" s="157"/>
      <c r="B840" s="155"/>
      <c r="C840" s="155"/>
      <c r="D840" s="155"/>
      <c r="E840" s="155"/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</row>
    <row r="841" spans="1:26">
      <c r="A841" s="157"/>
      <c r="B841" s="155"/>
      <c r="C841" s="155"/>
      <c r="D841" s="155"/>
      <c r="E841" s="155"/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</row>
    <row r="842" spans="1:26">
      <c r="A842" s="157"/>
      <c r="B842" s="155"/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</row>
    <row r="843" spans="1:26">
      <c r="A843" s="157"/>
      <c r="B843" s="155"/>
      <c r="C843" s="155"/>
      <c r="D843" s="155"/>
      <c r="E843" s="155"/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</row>
    <row r="844" spans="1:26">
      <c r="A844" s="157"/>
      <c r="B844" s="155"/>
      <c r="C844" s="155"/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</row>
    <row r="845" spans="1:26">
      <c r="A845" s="157"/>
      <c r="B845" s="155"/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</row>
    <row r="846" spans="1:26">
      <c r="A846" s="157"/>
      <c r="B846" s="155"/>
      <c r="C846" s="155"/>
      <c r="D846" s="155"/>
      <c r="E846" s="155"/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</row>
    <row r="847" spans="1:26">
      <c r="A847" s="157"/>
      <c r="B847" s="155"/>
      <c r="C847" s="155"/>
      <c r="D847" s="155"/>
      <c r="E847" s="155"/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</row>
    <row r="848" spans="1:26">
      <c r="A848" s="157"/>
      <c r="B848" s="155"/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</row>
    <row r="849" spans="1:26">
      <c r="A849" s="157"/>
      <c r="B849" s="155"/>
      <c r="C849" s="155"/>
      <c r="D849" s="155"/>
      <c r="E849" s="155"/>
      <c r="F849" s="155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</row>
    <row r="850" spans="1:26">
      <c r="A850" s="157"/>
      <c r="B850" s="155"/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</row>
    <row r="851" spans="1:26">
      <c r="A851" s="157"/>
      <c r="B851" s="155"/>
      <c r="C851" s="155"/>
      <c r="D851" s="155"/>
      <c r="E851" s="155"/>
      <c r="F851" s="155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</row>
    <row r="852" spans="1:26">
      <c r="A852" s="157"/>
      <c r="B852" s="155"/>
      <c r="C852" s="155"/>
      <c r="D852" s="155"/>
      <c r="E852" s="155"/>
      <c r="F852" s="155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</row>
    <row r="853" spans="1:26">
      <c r="A853" s="157"/>
      <c r="B853" s="155"/>
      <c r="C853" s="155"/>
      <c r="D853" s="155"/>
      <c r="E853" s="155"/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</row>
    <row r="854" spans="1:26">
      <c r="A854" s="157"/>
      <c r="B854" s="155"/>
      <c r="C854" s="155"/>
      <c r="D854" s="155"/>
      <c r="E854" s="155"/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</row>
    <row r="855" spans="1:26">
      <c r="A855" s="157"/>
      <c r="B855" s="155"/>
      <c r="C855" s="155"/>
      <c r="D855" s="155"/>
      <c r="E855" s="155"/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</row>
    <row r="856" spans="1:26">
      <c r="A856" s="157"/>
      <c r="B856" s="155"/>
      <c r="C856" s="155"/>
      <c r="D856" s="155"/>
      <c r="E856" s="155"/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</row>
    <row r="857" spans="1:26">
      <c r="A857" s="157"/>
      <c r="B857" s="155"/>
      <c r="C857" s="155"/>
      <c r="D857" s="155"/>
      <c r="E857" s="155"/>
      <c r="F857" s="155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</row>
    <row r="858" spans="1:26">
      <c r="A858" s="157"/>
      <c r="B858" s="155"/>
      <c r="C858" s="155"/>
      <c r="D858" s="155"/>
      <c r="E858" s="155"/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</row>
    <row r="859" spans="1:26">
      <c r="A859" s="157"/>
      <c r="B859" s="155"/>
      <c r="C859" s="155"/>
      <c r="D859" s="155"/>
      <c r="E859" s="155"/>
      <c r="F859" s="155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</row>
    <row r="860" spans="1:26">
      <c r="A860" s="157"/>
      <c r="B860" s="155"/>
      <c r="C860" s="155"/>
      <c r="D860" s="155"/>
      <c r="E860" s="155"/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</row>
    <row r="861" spans="1:26">
      <c r="A861" s="157"/>
      <c r="B861" s="155"/>
      <c r="C861" s="155"/>
      <c r="D861" s="155"/>
      <c r="E861" s="155"/>
      <c r="F861" s="155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</row>
    <row r="862" spans="1:26">
      <c r="A862" s="157"/>
      <c r="B862" s="155"/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</row>
    <row r="863" spans="1:26">
      <c r="A863" s="157"/>
      <c r="B863" s="155"/>
      <c r="C863" s="155"/>
      <c r="D863" s="155"/>
      <c r="E863" s="155"/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</row>
    <row r="864" spans="1:26">
      <c r="A864" s="157"/>
      <c r="B864" s="155"/>
      <c r="C864" s="155"/>
      <c r="D864" s="155"/>
      <c r="E864" s="155"/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</row>
    <row r="865" spans="1:26">
      <c r="A865" s="157"/>
      <c r="B865" s="155"/>
      <c r="C865" s="155"/>
      <c r="D865" s="155"/>
      <c r="E865" s="155"/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</row>
    <row r="866" spans="1:26">
      <c r="A866" s="157"/>
      <c r="B866" s="155"/>
      <c r="C866" s="155"/>
      <c r="D866" s="155"/>
      <c r="E866" s="155"/>
      <c r="F866" s="155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</row>
    <row r="867" spans="1:26">
      <c r="A867" s="157"/>
      <c r="B867" s="155"/>
      <c r="C867" s="155"/>
      <c r="D867" s="155"/>
      <c r="E867" s="155"/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</row>
    <row r="868" spans="1:26">
      <c r="A868" s="157"/>
      <c r="B868" s="155"/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</row>
    <row r="869" spans="1:26">
      <c r="A869" s="157"/>
      <c r="B869" s="155"/>
      <c r="C869" s="155"/>
      <c r="D869" s="155"/>
      <c r="E869" s="155"/>
      <c r="F869" s="155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</row>
    <row r="870" spans="1:26">
      <c r="A870" s="157"/>
      <c r="B870" s="155"/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</row>
    <row r="871" spans="1:26">
      <c r="A871" s="157"/>
      <c r="B871" s="155"/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</row>
    <row r="872" spans="1:26">
      <c r="A872" s="157"/>
      <c r="B872" s="155"/>
      <c r="C872" s="155"/>
      <c r="D872" s="155"/>
      <c r="E872" s="155"/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</row>
    <row r="873" spans="1:26">
      <c r="A873" s="157"/>
      <c r="B873" s="155"/>
      <c r="C873" s="155"/>
      <c r="D873" s="155"/>
      <c r="E873" s="155"/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</row>
    <row r="874" spans="1:26">
      <c r="A874" s="157"/>
      <c r="B874" s="155"/>
      <c r="C874" s="155"/>
      <c r="D874" s="155"/>
      <c r="E874" s="155"/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</row>
    <row r="875" spans="1:26">
      <c r="A875" s="157"/>
      <c r="B875" s="155"/>
      <c r="C875" s="155"/>
      <c r="D875" s="155"/>
      <c r="E875" s="155"/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</row>
    <row r="876" spans="1:26">
      <c r="A876" s="157"/>
      <c r="B876" s="155"/>
      <c r="C876" s="155"/>
      <c r="D876" s="155"/>
      <c r="E876" s="155"/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</row>
    <row r="877" spans="1:26">
      <c r="A877" s="157"/>
      <c r="B877" s="155"/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</row>
    <row r="878" spans="1:26">
      <c r="A878" s="157"/>
      <c r="B878" s="155"/>
      <c r="C878" s="155"/>
      <c r="D878" s="155"/>
      <c r="E878" s="155"/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</row>
    <row r="879" spans="1:26">
      <c r="A879" s="157"/>
      <c r="B879" s="155"/>
      <c r="C879" s="155"/>
      <c r="D879" s="155"/>
      <c r="E879" s="155"/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</row>
    <row r="880" spans="1:26">
      <c r="A880" s="157"/>
      <c r="B880" s="155"/>
      <c r="C880" s="155"/>
      <c r="D880" s="155"/>
      <c r="E880" s="155"/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</row>
    <row r="881" spans="1:26">
      <c r="A881" s="157"/>
      <c r="B881" s="155"/>
      <c r="C881" s="155"/>
      <c r="D881" s="155"/>
      <c r="E881" s="155"/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</row>
    <row r="882" spans="1:26">
      <c r="A882" s="157"/>
      <c r="B882" s="155"/>
      <c r="C882" s="155"/>
      <c r="D882" s="155"/>
      <c r="E882" s="155"/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</row>
    <row r="883" spans="1:26">
      <c r="A883" s="157"/>
      <c r="B883" s="155"/>
      <c r="C883" s="155"/>
      <c r="D883" s="155"/>
      <c r="E883" s="155"/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</row>
    <row r="884" spans="1:26">
      <c r="A884" s="157"/>
      <c r="B884" s="155"/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</row>
    <row r="885" spans="1:26">
      <c r="A885" s="157"/>
      <c r="B885" s="155"/>
      <c r="C885" s="155"/>
      <c r="D885" s="155"/>
      <c r="E885" s="155"/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</row>
    <row r="886" spans="1:26">
      <c r="A886" s="157"/>
      <c r="B886" s="155"/>
      <c r="C886" s="155"/>
      <c r="D886" s="155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</row>
    <row r="887" spans="1:26">
      <c r="A887" s="157"/>
      <c r="B887" s="155"/>
      <c r="C887" s="155"/>
      <c r="D887" s="155"/>
      <c r="E887" s="155"/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</row>
    <row r="888" spans="1:26">
      <c r="A888" s="157"/>
      <c r="B888" s="155"/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</row>
    <row r="889" spans="1:26">
      <c r="A889" s="157"/>
      <c r="B889" s="155"/>
      <c r="C889" s="155"/>
      <c r="D889" s="155"/>
      <c r="E889" s="155"/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</row>
    <row r="890" spans="1:26">
      <c r="A890" s="157"/>
      <c r="B890" s="155"/>
      <c r="C890" s="155"/>
      <c r="D890" s="155"/>
      <c r="E890" s="155"/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</row>
    <row r="891" spans="1:26">
      <c r="A891" s="157"/>
      <c r="B891" s="155"/>
      <c r="C891" s="155"/>
      <c r="D891" s="155"/>
      <c r="E891" s="155"/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</row>
    <row r="892" spans="1:26">
      <c r="A892" s="157"/>
      <c r="B892" s="155"/>
      <c r="C892" s="155"/>
      <c r="D892" s="155"/>
      <c r="E892" s="155"/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</row>
    <row r="893" spans="1:26">
      <c r="A893" s="157"/>
      <c r="B893" s="155"/>
      <c r="C893" s="155"/>
      <c r="D893" s="155"/>
      <c r="E893" s="155"/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</row>
    <row r="894" spans="1:26">
      <c r="A894" s="157"/>
      <c r="B894" s="155"/>
      <c r="C894" s="155"/>
      <c r="D894" s="155"/>
      <c r="E894" s="155"/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</row>
    <row r="895" spans="1:26">
      <c r="A895" s="157"/>
      <c r="B895" s="155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</row>
    <row r="896" spans="1:26">
      <c r="A896" s="157"/>
      <c r="B896" s="155"/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</row>
    <row r="897" spans="1:26">
      <c r="A897" s="157"/>
      <c r="B897" s="155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</row>
    <row r="898" spans="1:26">
      <c r="A898" s="157"/>
      <c r="B898" s="155"/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</row>
    <row r="899" spans="1:26">
      <c r="A899" s="157"/>
      <c r="B899" s="155"/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</row>
    <row r="900" spans="1:26">
      <c r="A900" s="157"/>
      <c r="B900" s="155"/>
      <c r="C900" s="155"/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</row>
    <row r="901" spans="1:26">
      <c r="A901" s="157"/>
      <c r="B901" s="155"/>
      <c r="C901" s="155"/>
      <c r="D901" s="155"/>
      <c r="E901" s="155"/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</row>
    <row r="902" spans="1:26">
      <c r="A902" s="157"/>
      <c r="B902" s="155"/>
      <c r="C902" s="155"/>
      <c r="D902" s="155"/>
      <c r="E902" s="155"/>
      <c r="F902" s="155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</row>
    <row r="903" spans="1:26">
      <c r="A903" s="157"/>
      <c r="B903" s="155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</row>
    <row r="904" spans="1:26">
      <c r="A904" s="157"/>
      <c r="B904" s="155"/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</row>
    <row r="905" spans="1:26">
      <c r="A905" s="157"/>
      <c r="B905" s="155"/>
      <c r="C905" s="155"/>
      <c r="D905" s="155"/>
      <c r="E905" s="155"/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</row>
    <row r="906" spans="1:26">
      <c r="A906" s="157"/>
      <c r="B906" s="155"/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</row>
    <row r="907" spans="1:26">
      <c r="A907" s="157"/>
      <c r="B907" s="155"/>
      <c r="C907" s="155"/>
      <c r="D907" s="155"/>
      <c r="E907" s="155"/>
      <c r="F907" s="155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</row>
    <row r="908" spans="1:26">
      <c r="A908" s="157"/>
      <c r="B908" s="155"/>
      <c r="C908" s="155"/>
      <c r="D908" s="155"/>
      <c r="E908" s="155"/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</row>
    <row r="909" spans="1:26">
      <c r="A909" s="157"/>
      <c r="B909" s="155"/>
      <c r="C909" s="155"/>
      <c r="D909" s="155"/>
      <c r="E909" s="155"/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</row>
    <row r="910" spans="1:26">
      <c r="A910" s="157"/>
      <c r="B910" s="155"/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</row>
    <row r="911" spans="1:26">
      <c r="A911" s="157"/>
      <c r="B911" s="155"/>
      <c r="C911" s="155"/>
      <c r="D911" s="155"/>
      <c r="E911" s="155"/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</row>
    <row r="912" spans="1:26">
      <c r="A912" s="157"/>
      <c r="B912" s="155"/>
      <c r="C912" s="155"/>
      <c r="D912" s="155"/>
      <c r="E912" s="155"/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</row>
    <row r="913" spans="1:26">
      <c r="A913" s="157"/>
      <c r="B913" s="155"/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</row>
    <row r="914" spans="1:26">
      <c r="A914" s="157"/>
      <c r="B914" s="155"/>
      <c r="C914" s="155"/>
      <c r="D914" s="155"/>
      <c r="E914" s="155"/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</row>
    <row r="915" spans="1:26">
      <c r="A915" s="157"/>
      <c r="B915" s="155"/>
      <c r="C915" s="155"/>
      <c r="D915" s="155"/>
      <c r="E915" s="155"/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</row>
    <row r="916" spans="1:26">
      <c r="A916" s="157"/>
      <c r="B916" s="155"/>
      <c r="C916" s="155"/>
      <c r="D916" s="155"/>
      <c r="E916" s="155"/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</row>
    <row r="917" spans="1:26">
      <c r="A917" s="157"/>
      <c r="B917" s="155"/>
      <c r="C917" s="155"/>
      <c r="D917" s="155"/>
      <c r="E917" s="155"/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</row>
    <row r="918" spans="1:26">
      <c r="A918" s="157"/>
      <c r="B918" s="155"/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</row>
    <row r="919" spans="1:26">
      <c r="A919" s="157"/>
      <c r="B919" s="155"/>
      <c r="C919" s="155"/>
      <c r="D919" s="155"/>
      <c r="E919" s="155"/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</row>
    <row r="920" spans="1:26">
      <c r="A920" s="157"/>
      <c r="B920" s="155"/>
      <c r="C920" s="155"/>
      <c r="D920" s="155"/>
      <c r="E920" s="155"/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</row>
    <row r="921" spans="1:26">
      <c r="A921" s="157"/>
      <c r="B921" s="155"/>
      <c r="C921" s="155"/>
      <c r="D921" s="155"/>
      <c r="E921" s="155"/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</row>
    <row r="922" spans="1:26">
      <c r="A922" s="157"/>
      <c r="B922" s="155"/>
      <c r="C922" s="155"/>
      <c r="D922" s="155"/>
      <c r="E922" s="155"/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</row>
    <row r="923" spans="1:26">
      <c r="A923" s="157"/>
      <c r="B923" s="155"/>
      <c r="C923" s="155"/>
      <c r="D923" s="155"/>
      <c r="E923" s="155"/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</row>
    <row r="924" spans="1:26">
      <c r="A924" s="157"/>
      <c r="B924" s="155"/>
      <c r="C924" s="155"/>
      <c r="D924" s="155"/>
      <c r="E924" s="155"/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</row>
    <row r="925" spans="1:26">
      <c r="A925" s="157"/>
      <c r="B925" s="155"/>
      <c r="C925" s="155"/>
      <c r="D925" s="155"/>
      <c r="E925" s="155"/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</row>
    <row r="926" spans="1:26">
      <c r="A926" s="157"/>
      <c r="B926" s="155"/>
      <c r="C926" s="155"/>
      <c r="D926" s="155"/>
      <c r="E926" s="155"/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</row>
    <row r="927" spans="1:26">
      <c r="A927" s="157"/>
      <c r="B927" s="155"/>
      <c r="C927" s="155"/>
      <c r="D927" s="155"/>
      <c r="E927" s="155"/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</row>
    <row r="928" spans="1:26">
      <c r="A928" s="157"/>
      <c r="B928" s="155"/>
      <c r="C928" s="155"/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</row>
    <row r="929" spans="1:26">
      <c r="A929" s="157"/>
      <c r="B929" s="155"/>
      <c r="C929" s="155"/>
      <c r="D929" s="155"/>
      <c r="E929" s="155"/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</row>
    <row r="930" spans="1:26">
      <c r="A930" s="157"/>
      <c r="B930" s="155"/>
      <c r="C930" s="155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</row>
    <row r="931" spans="1:26">
      <c r="A931" s="157"/>
      <c r="B931" s="155"/>
      <c r="C931" s="155"/>
      <c r="D931" s="155"/>
      <c r="E931" s="155"/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</row>
    <row r="932" spans="1:26">
      <c r="A932" s="157"/>
      <c r="B932" s="155"/>
      <c r="C932" s="155"/>
      <c r="D932" s="155"/>
      <c r="E932" s="155"/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</row>
    <row r="933" spans="1:26">
      <c r="A933" s="157"/>
      <c r="B933" s="155"/>
      <c r="C933" s="155"/>
      <c r="D933" s="155"/>
      <c r="E933" s="155"/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</row>
    <row r="934" spans="1:26">
      <c r="A934" s="157"/>
      <c r="B934" s="155"/>
      <c r="C934" s="155"/>
      <c r="D934" s="155"/>
      <c r="E934" s="155"/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</row>
    <row r="935" spans="1:26">
      <c r="A935" s="157"/>
      <c r="B935" s="155"/>
      <c r="C935" s="155"/>
      <c r="D935" s="155"/>
      <c r="E935" s="155"/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</row>
    <row r="936" spans="1:26">
      <c r="A936" s="157"/>
      <c r="B936" s="155"/>
      <c r="C936" s="155"/>
      <c r="D936" s="155"/>
      <c r="E936" s="155"/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</row>
    <row r="937" spans="1:26">
      <c r="A937" s="157"/>
      <c r="B937" s="155"/>
      <c r="C937" s="155"/>
      <c r="D937" s="155"/>
      <c r="E937" s="155"/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</row>
    <row r="938" spans="1:26">
      <c r="A938" s="157"/>
      <c r="B938" s="155"/>
      <c r="C938" s="155"/>
      <c r="D938" s="155"/>
      <c r="E938" s="155"/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</row>
    <row r="939" spans="1:26">
      <c r="A939" s="157"/>
      <c r="B939" s="155"/>
      <c r="C939" s="155"/>
      <c r="D939" s="155"/>
      <c r="E939" s="155"/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</row>
    <row r="940" spans="1:26">
      <c r="A940" s="157"/>
      <c r="B940" s="155"/>
      <c r="C940" s="155"/>
      <c r="D940" s="155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</row>
    <row r="941" spans="1:26">
      <c r="A941" s="157"/>
      <c r="B941" s="155"/>
      <c r="C941" s="155"/>
      <c r="D941" s="155"/>
      <c r="E941" s="155"/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</row>
    <row r="942" spans="1:26">
      <c r="A942" s="157"/>
      <c r="B942" s="155"/>
      <c r="C942" s="155"/>
      <c r="D942" s="155"/>
      <c r="E942" s="155"/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</row>
    <row r="943" spans="1:26">
      <c r="A943" s="157"/>
      <c r="B943" s="155"/>
      <c r="C943" s="155"/>
      <c r="D943" s="155"/>
      <c r="E943" s="155"/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</row>
    <row r="944" spans="1:26">
      <c r="A944" s="157"/>
      <c r="B944" s="155"/>
      <c r="C944" s="155"/>
      <c r="D944" s="155"/>
      <c r="E944" s="155"/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</row>
    <row r="945" spans="1:26">
      <c r="A945" s="157"/>
      <c r="B945" s="155"/>
      <c r="C945" s="155"/>
      <c r="D945" s="155"/>
      <c r="E945" s="155"/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</row>
    <row r="946" spans="1:26">
      <c r="A946" s="157"/>
      <c r="B946" s="155"/>
      <c r="C946" s="155"/>
      <c r="D946" s="155"/>
      <c r="E946" s="155"/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</row>
    <row r="947" spans="1:26">
      <c r="A947" s="157"/>
      <c r="B947" s="155"/>
      <c r="C947" s="155"/>
      <c r="D947" s="155"/>
      <c r="E947" s="155"/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</row>
    <row r="948" spans="1:26">
      <c r="A948" s="157"/>
      <c r="B948" s="155"/>
      <c r="C948" s="155"/>
      <c r="D948" s="155"/>
      <c r="E948" s="155"/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</row>
    <row r="949" spans="1:26">
      <c r="A949" s="157"/>
      <c r="B949" s="155"/>
      <c r="C949" s="155"/>
      <c r="D949" s="155"/>
      <c r="E949" s="155"/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</row>
    <row r="950" spans="1:26">
      <c r="A950" s="157"/>
      <c r="B950" s="155"/>
      <c r="C950" s="155"/>
      <c r="D950" s="155"/>
      <c r="E950" s="155"/>
      <c r="F950" s="15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</row>
    <row r="951" spans="1:26">
      <c r="A951" s="157"/>
      <c r="B951" s="155"/>
      <c r="C951" s="155"/>
      <c r="D951" s="155"/>
      <c r="E951" s="155"/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</row>
    <row r="952" spans="1:26">
      <c r="A952" s="157"/>
      <c r="B952" s="155"/>
      <c r="C952" s="155"/>
      <c r="D952" s="155"/>
      <c r="E952" s="155"/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</row>
    <row r="953" spans="1:26">
      <c r="A953" s="157"/>
      <c r="B953" s="155"/>
      <c r="C953" s="155"/>
      <c r="D953" s="155"/>
      <c r="E953" s="155"/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</row>
    <row r="954" spans="1:26">
      <c r="A954" s="157"/>
      <c r="B954" s="155"/>
      <c r="C954" s="155"/>
      <c r="D954" s="155"/>
      <c r="E954" s="155"/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</row>
    <row r="955" spans="1:26">
      <c r="A955" s="157"/>
      <c r="B955" s="155"/>
      <c r="C955" s="155"/>
      <c r="D955" s="155"/>
      <c r="E955" s="155"/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</row>
    <row r="956" spans="1:26">
      <c r="A956" s="157"/>
      <c r="B956" s="155"/>
      <c r="C956" s="155"/>
      <c r="D956" s="155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</row>
    <row r="957" spans="1:26">
      <c r="A957" s="157"/>
      <c r="B957" s="155"/>
      <c r="C957" s="155"/>
      <c r="D957" s="155"/>
      <c r="E957" s="155"/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</row>
    <row r="958" spans="1:26">
      <c r="A958" s="157"/>
      <c r="B958" s="155"/>
      <c r="C958" s="155"/>
      <c r="D958" s="155"/>
      <c r="E958" s="155"/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</row>
    <row r="959" spans="1:26">
      <c r="A959" s="157"/>
      <c r="B959" s="155"/>
      <c r="C959" s="155"/>
      <c r="D959" s="155"/>
      <c r="E959" s="155"/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</row>
    <row r="960" spans="1:26">
      <c r="A960" s="157"/>
      <c r="B960" s="155"/>
      <c r="C960" s="155"/>
      <c r="D960" s="155"/>
      <c r="E960" s="155"/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</row>
    <row r="961" spans="1:26">
      <c r="A961" s="157"/>
      <c r="B961" s="155"/>
      <c r="C961" s="155"/>
      <c r="D961" s="155"/>
      <c r="E961" s="155"/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</row>
    <row r="962" spans="1:26">
      <c r="A962" s="157"/>
      <c r="B962" s="155"/>
      <c r="C962" s="155"/>
      <c r="D962" s="155"/>
      <c r="E962" s="155"/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</row>
    <row r="963" spans="1:26">
      <c r="A963" s="157"/>
      <c r="B963" s="155"/>
      <c r="C963" s="155"/>
      <c r="D963" s="155"/>
      <c r="E963" s="155"/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</row>
    <row r="964" spans="1:26">
      <c r="A964" s="157"/>
      <c r="B964" s="155"/>
      <c r="C964" s="155"/>
      <c r="D964" s="155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</row>
    <row r="965" spans="1:26">
      <c r="A965" s="157"/>
      <c r="B965" s="155"/>
      <c r="C965" s="155"/>
      <c r="D965" s="155"/>
      <c r="E965" s="155"/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</row>
    <row r="966" spans="1:26">
      <c r="A966" s="157"/>
      <c r="B966" s="155"/>
      <c r="C966" s="155"/>
      <c r="D966" s="155"/>
      <c r="E966" s="155"/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</row>
    <row r="967" spans="1:26">
      <c r="A967" s="157"/>
      <c r="B967" s="155"/>
      <c r="C967" s="155"/>
      <c r="D967" s="155"/>
      <c r="E967" s="155"/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</row>
    <row r="968" spans="1:26">
      <c r="A968" s="157"/>
      <c r="B968" s="155"/>
      <c r="C968" s="155"/>
      <c r="D968" s="155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</row>
    <row r="969" spans="1:26">
      <c r="A969" s="157"/>
      <c r="B969" s="155"/>
      <c r="C969" s="155"/>
      <c r="D969" s="155"/>
      <c r="E969" s="155"/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</row>
    <row r="970" spans="1:26">
      <c r="A970" s="157"/>
      <c r="B970" s="155"/>
      <c r="C970" s="155"/>
      <c r="D970" s="155"/>
      <c r="E970" s="155"/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</row>
    <row r="971" spans="1:26">
      <c r="A971" s="157"/>
      <c r="B971" s="155"/>
      <c r="C971" s="155"/>
      <c r="D971" s="155"/>
      <c r="E971" s="155"/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</row>
    <row r="972" spans="1:26">
      <c r="A972" s="157"/>
      <c r="B972" s="155"/>
      <c r="C972" s="155"/>
      <c r="D972" s="155"/>
      <c r="E972" s="155"/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</row>
    <row r="973" spans="1:26">
      <c r="A973" s="157"/>
      <c r="B973" s="155"/>
      <c r="C973" s="155"/>
      <c r="D973" s="155"/>
      <c r="E973" s="155"/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</row>
    <row r="974" spans="1:26">
      <c r="A974" s="157"/>
      <c r="B974" s="155"/>
      <c r="C974" s="155"/>
      <c r="D974" s="155"/>
      <c r="E974" s="155"/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</row>
    <row r="975" spans="1:26">
      <c r="A975" s="157"/>
      <c r="B975" s="155"/>
      <c r="C975" s="155"/>
      <c r="D975" s="155"/>
      <c r="E975" s="155"/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</row>
    <row r="976" spans="1:26">
      <c r="A976" s="157"/>
      <c r="B976" s="155"/>
      <c r="C976" s="155"/>
      <c r="D976" s="155"/>
      <c r="E976" s="155"/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</row>
    <row r="977" spans="1:26">
      <c r="A977" s="157"/>
      <c r="B977" s="155"/>
      <c r="C977" s="155"/>
      <c r="D977" s="155"/>
      <c r="E977" s="155"/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</row>
    <row r="978" spans="1:26">
      <c r="A978" s="157"/>
      <c r="B978" s="155"/>
      <c r="C978" s="155"/>
      <c r="D978" s="155"/>
      <c r="E978" s="155"/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</row>
    <row r="979" spans="1:26">
      <c r="A979" s="157"/>
      <c r="B979" s="155"/>
      <c r="C979" s="155"/>
      <c r="D979" s="155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</row>
    <row r="980" spans="1:26">
      <c r="A980" s="157"/>
      <c r="B980" s="155"/>
      <c r="C980" s="155"/>
      <c r="D980" s="155"/>
      <c r="E980" s="155"/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</row>
    <row r="981" spans="1:26">
      <c r="A981" s="157"/>
      <c r="B981" s="155"/>
      <c r="C981" s="155"/>
      <c r="D981" s="155"/>
      <c r="E981" s="155"/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</row>
    <row r="982" spans="1:26">
      <c r="A982" s="157"/>
      <c r="B982" s="155"/>
      <c r="C982" s="155"/>
      <c r="D982" s="155"/>
      <c r="E982" s="155"/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</row>
    <row r="983" spans="1:26">
      <c r="A983" s="157"/>
      <c r="B983" s="155"/>
      <c r="C983" s="155"/>
      <c r="D983" s="155"/>
      <c r="E983" s="155"/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</row>
    <row r="984" spans="1:26">
      <c r="A984" s="157"/>
      <c r="B984" s="155"/>
      <c r="C984" s="155"/>
      <c r="D984" s="155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</row>
    <row r="985" spans="1:26">
      <c r="A985" s="157"/>
      <c r="B985" s="155"/>
      <c r="C985" s="155"/>
      <c r="D985" s="155"/>
      <c r="E985" s="155"/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</row>
    <row r="986" spans="1:26">
      <c r="A986" s="157"/>
      <c r="B986" s="155"/>
      <c r="C986" s="155"/>
      <c r="D986" s="155"/>
      <c r="E986" s="155"/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</row>
    <row r="987" spans="1:26">
      <c r="A987" s="157"/>
      <c r="B987" s="155"/>
      <c r="C987" s="155"/>
      <c r="D987" s="155"/>
      <c r="E987" s="155"/>
      <c r="F987" s="155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  <c r="Z987" s="155"/>
    </row>
    <row r="988" spans="1:26">
      <c r="A988" s="157"/>
      <c r="B988" s="155"/>
      <c r="C988" s="155"/>
      <c r="D988" s="155"/>
      <c r="E988" s="155"/>
      <c r="F988" s="15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  <c r="Z988" s="155"/>
    </row>
    <row r="989" spans="1:26">
      <c r="A989" s="157"/>
      <c r="B989" s="155"/>
      <c r="C989" s="155"/>
      <c r="D989" s="155"/>
      <c r="E989" s="155"/>
      <c r="F989" s="155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X989" s="155"/>
      <c r="Y989" s="155"/>
      <c r="Z989" s="155"/>
    </row>
    <row r="990" spans="1:26">
      <c r="A990" s="157"/>
      <c r="B990" s="155"/>
      <c r="C990" s="155"/>
      <c r="D990" s="155"/>
      <c r="E990" s="155"/>
      <c r="F990" s="155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  <c r="Z990" s="155"/>
    </row>
    <row r="991" spans="1:26">
      <c r="A991" s="157"/>
      <c r="B991" s="155"/>
      <c r="C991" s="155"/>
      <c r="D991" s="155"/>
      <c r="E991" s="155"/>
      <c r="F991" s="155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  <c r="Z991" s="155"/>
    </row>
    <row r="992" spans="1:26">
      <c r="A992" s="157"/>
      <c r="B992" s="155"/>
      <c r="C992" s="155"/>
      <c r="D992" s="155"/>
      <c r="E992" s="155"/>
      <c r="F992" s="155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  <c r="Z992" s="155"/>
    </row>
    <row r="993" spans="1:26">
      <c r="A993" s="157"/>
      <c r="B993" s="155"/>
      <c r="C993" s="155"/>
      <c r="D993" s="155"/>
      <c r="E993" s="155"/>
      <c r="F993" s="155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  <c r="Z993" s="155"/>
    </row>
    <row r="994" spans="1:26">
      <c r="A994" s="157"/>
      <c r="B994" s="155"/>
      <c r="C994" s="155"/>
      <c r="D994" s="155"/>
      <c r="E994" s="155"/>
      <c r="F994" s="155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  <c r="Z994" s="155"/>
    </row>
    <row r="995" spans="1:26">
      <c r="A995" s="157"/>
      <c r="B995" s="155"/>
      <c r="C995" s="155"/>
      <c r="D995" s="155"/>
      <c r="E995" s="155"/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</row>
    <row r="996" spans="1:26">
      <c r="A996" s="157"/>
      <c r="B996" s="155"/>
      <c r="C996" s="155"/>
      <c r="D996" s="155"/>
      <c r="E996" s="155"/>
      <c r="F996" s="155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  <c r="Z996" s="155"/>
    </row>
    <row r="997" spans="1:26">
      <c r="A997" s="157"/>
      <c r="B997" s="155"/>
      <c r="C997" s="155"/>
      <c r="D997" s="155"/>
      <c r="E997" s="155"/>
      <c r="F997" s="155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  <c r="Z997" s="155"/>
    </row>
    <row r="998" spans="1:26">
      <c r="A998" s="157"/>
      <c r="B998" s="155"/>
      <c r="C998" s="155"/>
      <c r="D998" s="155"/>
      <c r="E998" s="155"/>
      <c r="F998" s="155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  <c r="Z998" s="155"/>
    </row>
    <row r="999" spans="1:26">
      <c r="A999" s="157"/>
      <c r="B999" s="155"/>
      <c r="C999" s="155"/>
      <c r="D999" s="155"/>
      <c r="E999" s="155"/>
      <c r="F999" s="155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  <c r="Z999" s="155"/>
    </row>
    <row r="1000" spans="1:26">
      <c r="A1000" s="157"/>
      <c r="B1000" s="155"/>
      <c r="C1000" s="155"/>
      <c r="D1000" s="155"/>
      <c r="E1000" s="155"/>
      <c r="F1000" s="155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55"/>
      <c r="Z1000" s="155"/>
    </row>
  </sheetData>
  <mergeCells count="2">
    <mergeCell ref="B2:M2"/>
    <mergeCell ref="M12:M13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workbookViewId="0"/>
  </sheetViews>
  <sheetFormatPr baseColWidth="10" defaultColWidth="14.3984375" defaultRowHeight="15" customHeight="1"/>
  <cols>
    <col min="1" max="3" width="14.3984375" customWidth="1"/>
    <col min="4" max="4" width="41.3984375" customWidth="1"/>
    <col min="5" max="5" width="8.796875" customWidth="1"/>
    <col min="6" max="6" width="14.3984375" customWidth="1"/>
    <col min="11" max="11" width="36.796875" customWidth="1"/>
    <col min="12" max="12" width="14.19921875" customWidth="1"/>
    <col min="13" max="13" width="40.3984375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251" t="s">
        <v>303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 customHeight="1">
      <c r="A3" s="1"/>
      <c r="B3" s="1"/>
      <c r="C3" s="1"/>
      <c r="D3" s="1"/>
      <c r="E3" s="1"/>
      <c r="F3" s="1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customHeight="1">
      <c r="A4" s="1"/>
      <c r="B4" s="143" t="s">
        <v>304</v>
      </c>
      <c r="C4" s="143" t="s">
        <v>305</v>
      </c>
      <c r="D4" s="143" t="s">
        <v>306</v>
      </c>
      <c r="E4" s="143" t="s">
        <v>5</v>
      </c>
      <c r="F4" s="143" t="s">
        <v>307</v>
      </c>
      <c r="G4" s="144" t="s">
        <v>1</v>
      </c>
      <c r="H4" s="144" t="s">
        <v>55</v>
      </c>
      <c r="I4" s="144" t="s">
        <v>308</v>
      </c>
      <c r="J4" s="143" t="s">
        <v>309</v>
      </c>
      <c r="K4" s="143" t="s">
        <v>310</v>
      </c>
      <c r="L4" s="143" t="s">
        <v>311</v>
      </c>
      <c r="M4" s="143" t="s">
        <v>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customHeight="1">
      <c r="A5" s="145"/>
      <c r="B5" s="146" t="s">
        <v>312</v>
      </c>
      <c r="C5" s="146" t="s">
        <v>313</v>
      </c>
      <c r="D5" s="146" t="s">
        <v>314</v>
      </c>
      <c r="E5" s="146" t="s">
        <v>315</v>
      </c>
      <c r="F5" s="146" t="s">
        <v>316</v>
      </c>
      <c r="G5" s="147"/>
      <c r="H5" s="148" t="s">
        <v>317</v>
      </c>
      <c r="I5" s="149" t="s">
        <v>308</v>
      </c>
      <c r="J5" s="146" t="s">
        <v>312</v>
      </c>
      <c r="K5" s="146" t="s">
        <v>318</v>
      </c>
      <c r="L5" s="146" t="s">
        <v>319</v>
      </c>
      <c r="M5" s="146" t="s">
        <v>320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 customHeight="1">
      <c r="A6" s="145"/>
      <c r="B6" s="18">
        <v>20220321</v>
      </c>
      <c r="C6" s="18" t="s">
        <v>383</v>
      </c>
      <c r="D6" s="18" t="s">
        <v>12</v>
      </c>
      <c r="E6" s="18" t="s">
        <v>13</v>
      </c>
      <c r="F6" s="18" t="s">
        <v>322</v>
      </c>
      <c r="G6" s="16">
        <v>923169</v>
      </c>
      <c r="H6" s="17"/>
      <c r="I6" s="177">
        <v>923169</v>
      </c>
      <c r="J6" s="18">
        <v>20220321</v>
      </c>
      <c r="K6" s="15"/>
      <c r="L6" s="15"/>
      <c r="M6" s="240" t="s">
        <v>384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 customHeight="1">
      <c r="A7" s="145"/>
      <c r="B7" s="18">
        <v>20220321</v>
      </c>
      <c r="C7" s="18" t="s">
        <v>383</v>
      </c>
      <c r="D7" s="26" t="s">
        <v>385</v>
      </c>
      <c r="E7" s="18" t="s">
        <v>19</v>
      </c>
      <c r="F7" s="18" t="s">
        <v>322</v>
      </c>
      <c r="G7" s="16">
        <v>200</v>
      </c>
      <c r="H7" s="17"/>
      <c r="I7" s="177">
        <v>923369</v>
      </c>
      <c r="J7" s="18">
        <v>20220321</v>
      </c>
      <c r="K7" s="15"/>
      <c r="L7" s="15"/>
      <c r="M7" s="18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 customHeight="1">
      <c r="A8" s="1"/>
      <c r="B8" s="18">
        <v>20220428</v>
      </c>
      <c r="C8" s="18" t="s">
        <v>383</v>
      </c>
      <c r="D8" s="26" t="s">
        <v>16</v>
      </c>
      <c r="E8" s="18" t="s">
        <v>36</v>
      </c>
      <c r="F8" s="18" t="s">
        <v>322</v>
      </c>
      <c r="G8" s="16">
        <v>1111110</v>
      </c>
      <c r="H8" s="16"/>
      <c r="I8" s="150">
        <f>I7+G8</f>
        <v>2034479</v>
      </c>
      <c r="J8" s="18">
        <v>20220428</v>
      </c>
      <c r="K8" s="15"/>
      <c r="L8" s="15"/>
      <c r="M8" s="1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 customHeight="1">
      <c r="A9" s="1"/>
      <c r="B9" s="18">
        <v>20220429</v>
      </c>
      <c r="C9" s="18" t="s">
        <v>383</v>
      </c>
      <c r="D9" s="18" t="s">
        <v>386</v>
      </c>
      <c r="E9" s="18" t="s">
        <v>88</v>
      </c>
      <c r="F9" s="15"/>
      <c r="G9" s="17"/>
      <c r="H9" s="16">
        <v>222722</v>
      </c>
      <c r="I9" s="150">
        <f t="shared" ref="I9:I13" si="0">I8-H9</f>
        <v>1811757</v>
      </c>
      <c r="J9" s="18">
        <v>20220429</v>
      </c>
      <c r="K9" s="18" t="s">
        <v>387</v>
      </c>
      <c r="L9" s="15"/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 customHeight="1">
      <c r="A10" s="1"/>
      <c r="B10" s="18">
        <v>20220429</v>
      </c>
      <c r="C10" s="18" t="s">
        <v>383</v>
      </c>
      <c r="D10" s="18" t="s">
        <v>388</v>
      </c>
      <c r="E10" s="18" t="s">
        <v>88</v>
      </c>
      <c r="F10" s="15"/>
      <c r="G10" s="17"/>
      <c r="H10" s="16">
        <v>222222</v>
      </c>
      <c r="I10" s="150">
        <f t="shared" si="0"/>
        <v>1589535</v>
      </c>
      <c r="J10" s="18">
        <v>20220429</v>
      </c>
      <c r="K10" s="18" t="s">
        <v>389</v>
      </c>
      <c r="L10" s="15"/>
      <c r="M10" s="1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 customHeight="1">
      <c r="A11" s="1"/>
      <c r="B11" s="18">
        <v>20220429</v>
      </c>
      <c r="C11" s="18" t="s">
        <v>383</v>
      </c>
      <c r="D11" s="18" t="s">
        <v>390</v>
      </c>
      <c r="E11" s="18" t="s">
        <v>88</v>
      </c>
      <c r="F11" s="15"/>
      <c r="G11" s="17"/>
      <c r="H11" s="16">
        <v>222722</v>
      </c>
      <c r="I11" s="150">
        <f t="shared" si="0"/>
        <v>1366813</v>
      </c>
      <c r="J11" s="18">
        <v>20220429</v>
      </c>
      <c r="K11" s="18" t="s">
        <v>391</v>
      </c>
      <c r="L11" s="15"/>
      <c r="M11" s="1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 customHeight="1">
      <c r="A12" s="1"/>
      <c r="B12" s="18">
        <v>20220429</v>
      </c>
      <c r="C12" s="18" t="s">
        <v>383</v>
      </c>
      <c r="D12" s="18" t="s">
        <v>392</v>
      </c>
      <c r="E12" s="18" t="s">
        <v>88</v>
      </c>
      <c r="F12" s="15"/>
      <c r="G12" s="17"/>
      <c r="H12" s="16">
        <v>222722</v>
      </c>
      <c r="I12" s="150">
        <f t="shared" si="0"/>
        <v>1144091</v>
      </c>
      <c r="J12" s="18">
        <v>20220429</v>
      </c>
      <c r="K12" s="18" t="s">
        <v>393</v>
      </c>
      <c r="L12" s="15"/>
      <c r="M12" s="1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 customHeight="1">
      <c r="A13" s="1"/>
      <c r="B13" s="18">
        <v>20220501</v>
      </c>
      <c r="C13" s="18" t="s">
        <v>383</v>
      </c>
      <c r="D13" s="18" t="s">
        <v>394</v>
      </c>
      <c r="E13" s="18" t="s">
        <v>88</v>
      </c>
      <c r="F13" s="15"/>
      <c r="G13" s="17"/>
      <c r="H13" s="16">
        <v>222722</v>
      </c>
      <c r="I13" s="150">
        <f t="shared" si="0"/>
        <v>921369</v>
      </c>
      <c r="J13" s="18">
        <v>20220501</v>
      </c>
      <c r="K13" s="18" t="s">
        <v>395</v>
      </c>
      <c r="L13" s="15"/>
      <c r="M13" s="1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 customHeight="1">
      <c r="A14" s="1"/>
      <c r="B14" s="18">
        <v>20220618</v>
      </c>
      <c r="C14" s="18" t="s">
        <v>383</v>
      </c>
      <c r="D14" s="18" t="s">
        <v>385</v>
      </c>
      <c r="E14" s="18" t="s">
        <v>19</v>
      </c>
      <c r="F14" s="18" t="s">
        <v>332</v>
      </c>
      <c r="G14" s="16">
        <v>199</v>
      </c>
      <c r="H14" s="17"/>
      <c r="I14" s="150">
        <f>I13+G14</f>
        <v>921568</v>
      </c>
      <c r="J14" s="18">
        <v>20220618</v>
      </c>
      <c r="K14" s="15"/>
      <c r="L14" s="15"/>
      <c r="M14" s="1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 customHeight="1">
      <c r="A15" s="1"/>
      <c r="B15" s="18">
        <v>20220726</v>
      </c>
      <c r="C15" s="18" t="s">
        <v>383</v>
      </c>
      <c r="D15" s="18" t="s">
        <v>396</v>
      </c>
      <c r="E15" s="18" t="s">
        <v>65</v>
      </c>
      <c r="F15" s="18" t="s">
        <v>332</v>
      </c>
      <c r="G15" s="17"/>
      <c r="H15" s="16">
        <v>381600</v>
      </c>
      <c r="I15" s="150">
        <f t="shared" ref="I15:I17" si="1">I14-H15</f>
        <v>539968</v>
      </c>
      <c r="J15" s="18">
        <v>20220726</v>
      </c>
      <c r="K15" s="15"/>
      <c r="L15" s="15"/>
      <c r="M15" s="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 customHeight="1">
      <c r="A16" s="1"/>
      <c r="B16" s="18">
        <v>20220726</v>
      </c>
      <c r="C16" s="18" t="s">
        <v>383</v>
      </c>
      <c r="D16" s="18" t="s">
        <v>397</v>
      </c>
      <c r="E16" s="18" t="s">
        <v>62</v>
      </c>
      <c r="F16" s="18" t="s">
        <v>332</v>
      </c>
      <c r="G16" s="17"/>
      <c r="H16" s="16">
        <v>133550</v>
      </c>
      <c r="I16" s="150">
        <f t="shared" si="1"/>
        <v>406418</v>
      </c>
      <c r="J16" s="18">
        <v>20220726</v>
      </c>
      <c r="K16" s="15"/>
      <c r="L16" s="15"/>
      <c r="M16" s="1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>
      <c r="A17" s="1"/>
      <c r="B17" s="18">
        <v>20220717</v>
      </c>
      <c r="C17" s="18" t="s">
        <v>383</v>
      </c>
      <c r="D17" s="26" t="s">
        <v>398</v>
      </c>
      <c r="E17" s="18" t="s">
        <v>67</v>
      </c>
      <c r="F17" s="18" t="s">
        <v>332</v>
      </c>
      <c r="G17" s="17"/>
      <c r="H17" s="16">
        <v>80000</v>
      </c>
      <c r="I17" s="150">
        <f t="shared" si="1"/>
        <v>326418</v>
      </c>
      <c r="J17" s="18">
        <v>20220717</v>
      </c>
      <c r="K17" s="15"/>
      <c r="L17" s="15"/>
      <c r="M17" s="1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 customHeight="1">
      <c r="A18" s="1"/>
      <c r="B18" s="15"/>
      <c r="C18" s="15"/>
      <c r="D18" s="15"/>
      <c r="E18" s="15"/>
      <c r="F18" s="15"/>
      <c r="G18" s="17"/>
      <c r="H18" s="17"/>
      <c r="I18" s="150"/>
      <c r="J18" s="15"/>
      <c r="K18" s="15"/>
      <c r="L18" s="15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 customHeight="1">
      <c r="A19" s="1"/>
      <c r="B19" s="15"/>
      <c r="C19" s="15"/>
      <c r="D19" s="15"/>
      <c r="E19" s="15"/>
      <c r="F19" s="15"/>
      <c r="G19" s="17"/>
      <c r="H19" s="17"/>
      <c r="I19" s="150"/>
      <c r="J19" s="15"/>
      <c r="K19" s="15"/>
      <c r="L19" s="15"/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5"/>
      <c r="C20" s="15"/>
      <c r="D20" s="15"/>
      <c r="E20" s="15"/>
      <c r="F20" s="15"/>
      <c r="G20" s="17"/>
      <c r="H20" s="17"/>
      <c r="I20" s="150"/>
      <c r="J20" s="15"/>
      <c r="K20" s="15"/>
      <c r="L20" s="15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5"/>
      <c r="C21" s="15"/>
      <c r="D21" s="25"/>
      <c r="E21" s="15"/>
      <c r="F21" s="15"/>
      <c r="G21" s="17"/>
      <c r="H21" s="17"/>
      <c r="I21" s="150"/>
      <c r="J21" s="15"/>
      <c r="K21" s="15"/>
      <c r="L21" s="15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5"/>
      <c r="C22" s="15"/>
      <c r="D22" s="15"/>
      <c r="E22" s="15"/>
      <c r="F22" s="15"/>
      <c r="G22" s="17"/>
      <c r="H22" s="17"/>
      <c r="I22" s="150"/>
      <c r="J22" s="15"/>
      <c r="K22" s="15"/>
      <c r="L22" s="15"/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5"/>
      <c r="C23" s="15"/>
      <c r="D23" s="25"/>
      <c r="E23" s="15"/>
      <c r="F23" s="15"/>
      <c r="G23" s="17"/>
      <c r="H23" s="17"/>
      <c r="I23" s="150"/>
      <c r="J23" s="15"/>
      <c r="K23" s="15"/>
      <c r="L23" s="15"/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5"/>
      <c r="C24" s="15"/>
      <c r="D24" s="25"/>
      <c r="E24" s="15"/>
      <c r="F24" s="15"/>
      <c r="G24" s="17"/>
      <c r="H24" s="17"/>
      <c r="I24" s="150"/>
      <c r="J24" s="15"/>
      <c r="K24" s="15"/>
      <c r="L24" s="15"/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5"/>
      <c r="C25" s="15"/>
      <c r="D25" s="25"/>
      <c r="E25" s="15"/>
      <c r="F25" s="15"/>
      <c r="G25" s="17"/>
      <c r="H25" s="17"/>
      <c r="I25" s="150"/>
      <c r="J25" s="15"/>
      <c r="K25" s="15"/>
      <c r="L25" s="15"/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5"/>
      <c r="C26" s="15"/>
      <c r="D26" s="15"/>
      <c r="E26" s="15"/>
      <c r="F26" s="15"/>
      <c r="G26" s="118"/>
      <c r="H26" s="17"/>
      <c r="I26" s="150"/>
      <c r="J26" s="15"/>
      <c r="K26" s="15"/>
      <c r="L26" s="15"/>
      <c r="M26" s="1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5"/>
      <c r="C27" s="15"/>
      <c r="D27" s="15"/>
      <c r="E27" s="15"/>
      <c r="F27" s="15"/>
      <c r="G27" s="17"/>
      <c r="H27" s="17"/>
      <c r="I27" s="27"/>
      <c r="J27" s="15"/>
      <c r="K27" s="15"/>
      <c r="L27" s="15"/>
      <c r="M27" s="1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5"/>
      <c r="C28" s="15"/>
      <c r="D28" s="25"/>
      <c r="E28" s="15"/>
      <c r="F28" s="15"/>
      <c r="G28" s="17"/>
      <c r="H28" s="17"/>
      <c r="I28" s="27"/>
      <c r="J28" s="15"/>
      <c r="K28" s="15"/>
      <c r="L28" s="15"/>
      <c r="M28" s="1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5"/>
      <c r="C29" s="15"/>
      <c r="D29" s="25"/>
      <c r="E29" s="15"/>
      <c r="F29" s="15"/>
      <c r="G29" s="17"/>
      <c r="H29" s="17"/>
      <c r="I29" s="27"/>
      <c r="J29" s="15"/>
      <c r="K29" s="15"/>
      <c r="L29" s="15"/>
      <c r="M29" s="2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5"/>
      <c r="C30" s="15"/>
      <c r="D30" s="25"/>
      <c r="E30" s="15"/>
      <c r="F30" s="15"/>
      <c r="G30" s="17"/>
      <c r="H30" s="17"/>
      <c r="I30" s="27"/>
      <c r="J30" s="15"/>
      <c r="K30" s="15"/>
      <c r="L30" s="15"/>
      <c r="M30" s="2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5"/>
      <c r="C31" s="15"/>
      <c r="D31" s="25"/>
      <c r="E31" s="15"/>
      <c r="F31" s="15"/>
      <c r="G31" s="17"/>
      <c r="H31" s="17"/>
      <c r="I31" s="27"/>
      <c r="J31" s="15"/>
      <c r="K31" s="15"/>
      <c r="L31" s="15"/>
      <c r="M31" s="2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5"/>
      <c r="C32" s="15"/>
      <c r="D32" s="25"/>
      <c r="E32" s="15"/>
      <c r="F32" s="15"/>
      <c r="G32" s="17"/>
      <c r="H32" s="17"/>
      <c r="I32" s="27"/>
      <c r="J32" s="15"/>
      <c r="K32" s="15"/>
      <c r="L32" s="15"/>
      <c r="M32" s="1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5"/>
      <c r="C33" s="15"/>
      <c r="D33" s="25"/>
      <c r="E33" s="15"/>
      <c r="F33" s="15"/>
      <c r="G33" s="17"/>
      <c r="H33" s="17"/>
      <c r="I33" s="27"/>
      <c r="J33" s="15"/>
      <c r="K33" s="15"/>
      <c r="L33" s="15"/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5"/>
      <c r="C34" s="15"/>
      <c r="D34" s="25"/>
      <c r="E34" s="15"/>
      <c r="F34" s="15"/>
      <c r="G34" s="17"/>
      <c r="H34" s="17"/>
      <c r="I34" s="27"/>
      <c r="J34" s="15"/>
      <c r="K34" s="15"/>
      <c r="L34" s="15"/>
      <c r="M34" s="1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5"/>
      <c r="C35" s="15"/>
      <c r="D35" s="25"/>
      <c r="E35" s="15"/>
      <c r="F35" s="15"/>
      <c r="G35" s="17"/>
      <c r="H35" s="17"/>
      <c r="I35" s="27"/>
      <c r="J35" s="15"/>
      <c r="K35" s="15"/>
      <c r="L35" s="15"/>
      <c r="M35" s="1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5"/>
      <c r="C36" s="15"/>
      <c r="D36" s="25"/>
      <c r="E36" s="15"/>
      <c r="F36" s="15"/>
      <c r="G36" s="17"/>
      <c r="H36" s="17"/>
      <c r="I36" s="27"/>
      <c r="J36" s="15"/>
      <c r="K36" s="15"/>
      <c r="L36" s="15"/>
      <c r="M36" s="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5"/>
      <c r="C37" s="15"/>
      <c r="D37" s="25"/>
      <c r="E37" s="15"/>
      <c r="F37" s="15"/>
      <c r="G37" s="17"/>
      <c r="H37" s="17"/>
      <c r="I37" s="27"/>
      <c r="J37" s="15"/>
      <c r="K37" s="15"/>
      <c r="L37" s="15"/>
      <c r="M37" s="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5"/>
      <c r="C38" s="15"/>
      <c r="D38" s="25"/>
      <c r="E38" s="15"/>
      <c r="F38" s="15"/>
      <c r="G38" s="17"/>
      <c r="H38" s="17"/>
      <c r="I38" s="27"/>
      <c r="J38" s="15"/>
      <c r="K38" s="15"/>
      <c r="L38" s="15"/>
      <c r="M38" s="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5"/>
      <c r="C39" s="15"/>
      <c r="D39" s="25"/>
      <c r="E39" s="15"/>
      <c r="F39" s="15"/>
      <c r="G39" s="17"/>
      <c r="H39" s="17"/>
      <c r="I39" s="27"/>
      <c r="J39" s="15"/>
      <c r="K39" s="15"/>
      <c r="L39" s="15"/>
      <c r="M39" s="1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5"/>
      <c r="C40" s="15"/>
      <c r="D40" s="25"/>
      <c r="E40" s="15"/>
      <c r="F40" s="15"/>
      <c r="G40" s="17"/>
      <c r="H40" s="17"/>
      <c r="I40" s="27"/>
      <c r="J40" s="15"/>
      <c r="K40" s="15"/>
      <c r="L40" s="15"/>
      <c r="M40" s="1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5"/>
      <c r="C41" s="15"/>
      <c r="D41" s="25"/>
      <c r="E41" s="15"/>
      <c r="F41" s="15"/>
      <c r="G41" s="17"/>
      <c r="H41" s="17"/>
      <c r="I41" s="27"/>
      <c r="J41" s="15"/>
      <c r="K41" s="15"/>
      <c r="L41" s="15"/>
      <c r="M41" s="1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5"/>
      <c r="C42" s="15"/>
      <c r="D42" s="25"/>
      <c r="E42" s="15"/>
      <c r="F42" s="15"/>
      <c r="G42" s="17"/>
      <c r="H42" s="17"/>
      <c r="I42" s="27"/>
      <c r="J42" s="15"/>
      <c r="K42" s="15"/>
      <c r="L42" s="15"/>
      <c r="M42" s="1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5"/>
      <c r="C43" s="15"/>
      <c r="D43" s="25"/>
      <c r="E43" s="15"/>
      <c r="F43" s="15"/>
      <c r="G43" s="17"/>
      <c r="H43" s="17"/>
      <c r="I43" s="27"/>
      <c r="J43" s="15"/>
      <c r="K43" s="15"/>
      <c r="L43" s="15"/>
      <c r="M43" s="1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5"/>
      <c r="C44" s="15"/>
      <c r="D44" s="25"/>
      <c r="E44" s="15"/>
      <c r="F44" s="15"/>
      <c r="G44" s="17"/>
      <c r="H44" s="17"/>
      <c r="I44" s="27"/>
      <c r="J44" s="15"/>
      <c r="K44" s="15"/>
      <c r="L44" s="15"/>
      <c r="M44" s="1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5"/>
      <c r="C45" s="15"/>
      <c r="D45" s="25"/>
      <c r="E45" s="15"/>
      <c r="F45" s="15"/>
      <c r="G45" s="17"/>
      <c r="H45" s="17"/>
      <c r="I45" s="27"/>
      <c r="J45" s="15"/>
      <c r="K45" s="15"/>
      <c r="L45" s="15"/>
      <c r="M45" s="1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5"/>
      <c r="C46" s="15"/>
      <c r="D46" s="25"/>
      <c r="E46" s="15"/>
      <c r="F46" s="15"/>
      <c r="G46" s="17"/>
      <c r="H46" s="17"/>
      <c r="I46" s="27"/>
      <c r="J46" s="15"/>
      <c r="K46" s="15"/>
      <c r="L46" s="15"/>
      <c r="M46" s="1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5"/>
      <c r="C47" s="15"/>
      <c r="D47" s="25"/>
      <c r="E47" s="15"/>
      <c r="F47" s="15"/>
      <c r="G47" s="17"/>
      <c r="H47" s="17"/>
      <c r="I47" s="27"/>
      <c r="J47" s="15"/>
      <c r="K47" s="15"/>
      <c r="L47" s="15"/>
      <c r="M47" s="1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5"/>
      <c r="C48" s="15"/>
      <c r="D48" s="25"/>
      <c r="E48" s="15"/>
      <c r="F48" s="15"/>
      <c r="G48" s="17"/>
      <c r="H48" s="17"/>
      <c r="I48" s="17"/>
      <c r="J48" s="15"/>
      <c r="K48" s="15"/>
      <c r="L48" s="15"/>
      <c r="M48" s="1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5"/>
      <c r="C49" s="15"/>
      <c r="D49" s="25"/>
      <c r="E49" s="15"/>
      <c r="F49" s="15"/>
      <c r="G49" s="17"/>
      <c r="H49" s="17"/>
      <c r="I49" s="17"/>
      <c r="J49" s="15"/>
      <c r="K49" s="15"/>
      <c r="L49" s="15"/>
      <c r="M49" s="1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5"/>
      <c r="C50" s="15"/>
      <c r="D50" s="25"/>
      <c r="E50" s="15"/>
      <c r="F50" s="15"/>
      <c r="G50" s="17"/>
      <c r="H50" s="17"/>
      <c r="I50" s="17"/>
      <c r="J50" s="15"/>
      <c r="K50" s="15"/>
      <c r="L50" s="15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5"/>
      <c r="C51" s="15"/>
      <c r="D51" s="25"/>
      <c r="E51" s="15"/>
      <c r="F51" s="15"/>
      <c r="G51" s="17"/>
      <c r="H51" s="17"/>
      <c r="I51" s="17"/>
      <c r="J51" s="15"/>
      <c r="K51" s="15"/>
      <c r="L51" s="15"/>
      <c r="M51" s="1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5"/>
      <c r="C52" s="15"/>
      <c r="D52" s="25"/>
      <c r="E52" s="15"/>
      <c r="F52" s="15"/>
      <c r="G52" s="17"/>
      <c r="H52" s="17"/>
      <c r="I52" s="17"/>
      <c r="J52" s="15"/>
      <c r="K52" s="15"/>
      <c r="L52" s="15"/>
      <c r="M52" s="1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5"/>
      <c r="C53" s="15"/>
      <c r="D53" s="25"/>
      <c r="E53" s="15"/>
      <c r="F53" s="15"/>
      <c r="G53" s="17"/>
      <c r="H53" s="17"/>
      <c r="I53" s="17"/>
      <c r="J53" s="15"/>
      <c r="K53" s="15"/>
      <c r="L53" s="15"/>
      <c r="M53" s="1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5"/>
      <c r="C54" s="15"/>
      <c r="D54" s="25"/>
      <c r="E54" s="15"/>
      <c r="F54" s="15"/>
      <c r="G54" s="17"/>
      <c r="H54" s="17"/>
      <c r="I54" s="17"/>
      <c r="J54" s="15"/>
      <c r="K54" s="15"/>
      <c r="L54" s="15"/>
      <c r="M54" s="1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5"/>
      <c r="C55" s="15"/>
      <c r="D55" s="25"/>
      <c r="E55" s="15"/>
      <c r="F55" s="15"/>
      <c r="G55" s="17"/>
      <c r="H55" s="17"/>
      <c r="I55" s="17"/>
      <c r="J55" s="15"/>
      <c r="K55" s="15"/>
      <c r="L55" s="15"/>
      <c r="M55" s="1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5"/>
      <c r="C56" s="15"/>
      <c r="D56" s="25"/>
      <c r="E56" s="15"/>
      <c r="F56" s="15"/>
      <c r="G56" s="17"/>
      <c r="H56" s="17"/>
      <c r="I56" s="17"/>
      <c r="J56" s="15"/>
      <c r="K56" s="15"/>
      <c r="L56" s="15"/>
      <c r="M56" s="1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5"/>
      <c r="C57" s="15"/>
      <c r="D57" s="25"/>
      <c r="E57" s="15"/>
      <c r="F57" s="15"/>
      <c r="G57" s="17"/>
      <c r="H57" s="17"/>
      <c r="I57" s="17"/>
      <c r="J57" s="15"/>
      <c r="K57" s="15"/>
      <c r="L57" s="15"/>
      <c r="M57" s="1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5"/>
      <c r="C58" s="15"/>
      <c r="D58" s="25"/>
      <c r="E58" s="15"/>
      <c r="F58" s="15"/>
      <c r="G58" s="17"/>
      <c r="H58" s="17"/>
      <c r="I58" s="17"/>
      <c r="J58" s="15"/>
      <c r="K58" s="15"/>
      <c r="L58" s="15"/>
      <c r="M58" s="1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5"/>
      <c r="C59" s="15"/>
      <c r="D59" s="25"/>
      <c r="E59" s="15"/>
      <c r="F59" s="15"/>
      <c r="G59" s="17"/>
      <c r="H59" s="17"/>
      <c r="I59" s="17"/>
      <c r="J59" s="15"/>
      <c r="K59" s="15"/>
      <c r="L59" s="15"/>
      <c r="M59" s="1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5"/>
      <c r="C60" s="15"/>
      <c r="D60" s="25"/>
      <c r="E60" s="15"/>
      <c r="F60" s="15"/>
      <c r="G60" s="17"/>
      <c r="H60" s="17"/>
      <c r="I60" s="17"/>
      <c r="J60" s="15"/>
      <c r="K60" s="15"/>
      <c r="L60" s="15"/>
      <c r="M60" s="1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5"/>
      <c r="C61" s="15"/>
      <c r="D61" s="25"/>
      <c r="E61" s="15"/>
      <c r="F61" s="15"/>
      <c r="G61" s="17"/>
      <c r="H61" s="17"/>
      <c r="I61" s="17"/>
      <c r="J61" s="15"/>
      <c r="K61" s="15"/>
      <c r="L61" s="15"/>
      <c r="M61" s="1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5"/>
      <c r="C62" s="15"/>
      <c r="D62" s="25"/>
      <c r="E62" s="15"/>
      <c r="F62" s="15"/>
      <c r="G62" s="17"/>
      <c r="H62" s="17"/>
      <c r="I62" s="17"/>
      <c r="J62" s="15"/>
      <c r="K62" s="15"/>
      <c r="L62" s="15"/>
      <c r="M62" s="1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5"/>
      <c r="C63" s="15"/>
      <c r="D63" s="25"/>
      <c r="E63" s="15"/>
      <c r="F63" s="15"/>
      <c r="G63" s="17"/>
      <c r="H63" s="17"/>
      <c r="I63" s="17"/>
      <c r="J63" s="15"/>
      <c r="K63" s="15"/>
      <c r="L63" s="15"/>
      <c r="M63" s="1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5"/>
      <c r="C64" s="15"/>
      <c r="D64" s="25"/>
      <c r="E64" s="15"/>
      <c r="F64" s="15"/>
      <c r="G64" s="17"/>
      <c r="H64" s="17"/>
      <c r="I64" s="17"/>
      <c r="J64" s="15"/>
      <c r="K64" s="15"/>
      <c r="L64" s="15"/>
      <c r="M64" s="1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5"/>
      <c r="C65" s="15"/>
      <c r="D65" s="25"/>
      <c r="E65" s="15"/>
      <c r="F65" s="15"/>
      <c r="G65" s="17"/>
      <c r="H65" s="17"/>
      <c r="I65" s="17"/>
      <c r="J65" s="15"/>
      <c r="K65" s="15"/>
      <c r="L65" s="15"/>
      <c r="M65" s="1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5"/>
      <c r="C66" s="15"/>
      <c r="D66" s="15"/>
      <c r="E66" s="15"/>
      <c r="F66" s="15"/>
      <c r="G66" s="17"/>
      <c r="H66" s="17"/>
      <c r="I66" s="17"/>
      <c r="J66" s="15"/>
      <c r="K66" s="15"/>
      <c r="L66" s="15"/>
      <c r="M66" s="1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5"/>
      <c r="C67" s="15"/>
      <c r="D67" s="25"/>
      <c r="E67" s="15"/>
      <c r="F67" s="15"/>
      <c r="G67" s="17"/>
      <c r="H67" s="17"/>
      <c r="I67" s="17"/>
      <c r="J67" s="15"/>
      <c r="K67" s="15"/>
      <c r="L67" s="15"/>
      <c r="M67" s="1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5"/>
      <c r="C68" s="15"/>
      <c r="D68" s="25"/>
      <c r="E68" s="15"/>
      <c r="F68" s="15"/>
      <c r="G68" s="17"/>
      <c r="H68" s="17"/>
      <c r="I68" s="17"/>
      <c r="J68" s="15"/>
      <c r="K68" s="15"/>
      <c r="L68" s="15"/>
      <c r="M68" s="1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5"/>
      <c r="C69" s="15"/>
      <c r="D69" s="25"/>
      <c r="E69" s="15"/>
      <c r="F69" s="15"/>
      <c r="G69" s="17"/>
      <c r="H69" s="17"/>
      <c r="I69" s="17"/>
      <c r="J69" s="15"/>
      <c r="K69" s="15"/>
      <c r="L69" s="15"/>
      <c r="M69" s="1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5"/>
      <c r="C70" s="15"/>
      <c r="D70" s="25"/>
      <c r="E70" s="15"/>
      <c r="F70" s="15"/>
      <c r="G70" s="17"/>
      <c r="H70" s="17"/>
      <c r="I70" s="17"/>
      <c r="J70" s="15"/>
      <c r="K70" s="15"/>
      <c r="L70" s="15"/>
      <c r="M70" s="1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5"/>
      <c r="C71" s="15"/>
      <c r="D71" s="25"/>
      <c r="E71" s="15"/>
      <c r="F71" s="15"/>
      <c r="G71" s="17"/>
      <c r="H71" s="17"/>
      <c r="I71" s="17"/>
      <c r="J71" s="15"/>
      <c r="K71" s="15"/>
      <c r="L71" s="15"/>
      <c r="M71" s="1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5"/>
      <c r="C72" s="15"/>
      <c r="D72" s="25"/>
      <c r="E72" s="15"/>
      <c r="F72" s="15"/>
      <c r="G72" s="17"/>
      <c r="H72" s="17"/>
      <c r="I72" s="17"/>
      <c r="J72" s="15"/>
      <c r="K72" s="15"/>
      <c r="L72" s="15"/>
      <c r="M72" s="1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9"/>
      <c r="C73" s="9"/>
      <c r="D73" s="9"/>
      <c r="E73" s="9"/>
      <c r="F73" s="9"/>
      <c r="G73" s="11"/>
      <c r="H73" s="11"/>
      <c r="I73" s="152"/>
      <c r="J73" s="9"/>
      <c r="K73" s="9"/>
      <c r="L73" s="9"/>
      <c r="M73" s="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5"/>
      <c r="C74" s="15"/>
      <c r="D74" s="15"/>
      <c r="E74" s="15"/>
      <c r="F74" s="15"/>
      <c r="G74" s="17"/>
      <c r="H74" s="17"/>
      <c r="I74" s="150"/>
      <c r="J74" s="15"/>
      <c r="K74" s="15"/>
      <c r="L74" s="15"/>
      <c r="M74" s="1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5"/>
      <c r="C75" s="15"/>
      <c r="D75" s="15"/>
      <c r="E75" s="15"/>
      <c r="F75" s="15"/>
      <c r="G75" s="17"/>
      <c r="H75" s="17"/>
      <c r="I75" s="150"/>
      <c r="J75" s="15"/>
      <c r="K75" s="15"/>
      <c r="L75" s="15"/>
      <c r="M75" s="1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5"/>
      <c r="C76" s="15"/>
      <c r="D76" s="15"/>
      <c r="E76" s="15"/>
      <c r="F76" s="15"/>
      <c r="G76" s="17"/>
      <c r="H76" s="17"/>
      <c r="I76" s="150"/>
      <c r="J76" s="15"/>
      <c r="K76" s="15"/>
      <c r="L76" s="15"/>
      <c r="M76" s="1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5"/>
      <c r="C77" s="15"/>
      <c r="D77" s="15"/>
      <c r="E77" s="15"/>
      <c r="F77" s="15"/>
      <c r="G77" s="17"/>
      <c r="H77" s="17"/>
      <c r="I77" s="150"/>
      <c r="J77" s="15"/>
      <c r="K77" s="15"/>
      <c r="L77" s="15"/>
      <c r="M77" s="1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5"/>
      <c r="C78" s="15"/>
      <c r="D78" s="15"/>
      <c r="E78" s="15"/>
      <c r="F78" s="15"/>
      <c r="G78" s="17"/>
      <c r="H78" s="17"/>
      <c r="I78" s="150"/>
      <c r="J78" s="15"/>
      <c r="K78" s="15"/>
      <c r="L78" s="15"/>
      <c r="M78" s="1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5"/>
      <c r="C79" s="15"/>
      <c r="D79" s="15"/>
      <c r="E79" s="15"/>
      <c r="F79" s="15"/>
      <c r="G79" s="17"/>
      <c r="H79" s="17"/>
      <c r="I79" s="150"/>
      <c r="J79" s="15"/>
      <c r="K79" s="15"/>
      <c r="L79" s="15"/>
      <c r="M79" s="1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5"/>
      <c r="C80" s="15"/>
      <c r="D80" s="15"/>
      <c r="E80" s="15"/>
      <c r="F80" s="15"/>
      <c r="G80" s="17"/>
      <c r="H80" s="17"/>
      <c r="I80" s="150"/>
      <c r="J80" s="15"/>
      <c r="K80" s="15"/>
      <c r="L80" s="15"/>
      <c r="M80" s="1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5"/>
      <c r="C81" s="15"/>
      <c r="D81" s="15"/>
      <c r="E81" s="15"/>
      <c r="F81" s="15"/>
      <c r="G81" s="17"/>
      <c r="H81" s="17"/>
      <c r="I81" s="150"/>
      <c r="J81" s="15"/>
      <c r="K81" s="15"/>
      <c r="L81" s="15"/>
      <c r="M81" s="1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5"/>
      <c r="C82" s="15"/>
      <c r="D82" s="15"/>
      <c r="E82" s="15"/>
      <c r="F82" s="15"/>
      <c r="G82" s="17"/>
      <c r="H82" s="17"/>
      <c r="I82" s="150"/>
      <c r="J82" s="15"/>
      <c r="K82" s="15"/>
      <c r="L82" s="15"/>
      <c r="M82" s="1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5"/>
      <c r="C83" s="15"/>
      <c r="D83" s="15"/>
      <c r="E83" s="15"/>
      <c r="F83" s="15"/>
      <c r="G83" s="17"/>
      <c r="H83" s="17"/>
      <c r="I83" s="150"/>
      <c r="J83" s="15"/>
      <c r="K83" s="15"/>
      <c r="L83" s="15"/>
      <c r="M83" s="1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5"/>
      <c r="C84" s="15"/>
      <c r="D84" s="15"/>
      <c r="E84" s="15"/>
      <c r="F84" s="15"/>
      <c r="G84" s="17"/>
      <c r="H84" s="17"/>
      <c r="I84" s="150"/>
      <c r="J84" s="15"/>
      <c r="K84" s="15"/>
      <c r="L84" s="15"/>
      <c r="M84" s="1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5"/>
      <c r="C85" s="15"/>
      <c r="D85" s="15"/>
      <c r="E85" s="15"/>
      <c r="F85" s="15"/>
      <c r="G85" s="17"/>
      <c r="H85" s="17"/>
      <c r="I85" s="150">
        <f>G85-H85</f>
        <v>0</v>
      </c>
      <c r="J85" s="15"/>
      <c r="K85" s="15"/>
      <c r="L85" s="15"/>
      <c r="M85" s="1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5"/>
      <c r="C86" s="15"/>
      <c r="D86" s="15"/>
      <c r="E86" s="15"/>
      <c r="F86" s="15"/>
      <c r="G86" s="17"/>
      <c r="H86" s="17"/>
      <c r="I86" s="150">
        <f t="shared" ref="I86:I107" si="2">I85+G86-H86</f>
        <v>0</v>
      </c>
      <c r="J86" s="15"/>
      <c r="K86" s="15"/>
      <c r="L86" s="15"/>
      <c r="M86" s="1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5"/>
      <c r="C87" s="15"/>
      <c r="D87" s="15"/>
      <c r="E87" s="15"/>
      <c r="F87" s="15"/>
      <c r="G87" s="17"/>
      <c r="H87" s="17"/>
      <c r="I87" s="150">
        <f t="shared" si="2"/>
        <v>0</v>
      </c>
      <c r="J87" s="15"/>
      <c r="K87" s="15"/>
      <c r="L87" s="15"/>
      <c r="M87" s="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5"/>
      <c r="C88" s="15"/>
      <c r="D88" s="15"/>
      <c r="E88" s="15"/>
      <c r="F88" s="15"/>
      <c r="G88" s="17"/>
      <c r="H88" s="17"/>
      <c r="I88" s="150">
        <f t="shared" si="2"/>
        <v>0</v>
      </c>
      <c r="J88" s="15"/>
      <c r="K88" s="15"/>
      <c r="L88" s="15"/>
      <c r="M88" s="1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5"/>
      <c r="C89" s="15"/>
      <c r="D89" s="15"/>
      <c r="E89" s="15"/>
      <c r="F89" s="15"/>
      <c r="G89" s="17"/>
      <c r="H89" s="17"/>
      <c r="I89" s="150">
        <f t="shared" si="2"/>
        <v>0</v>
      </c>
      <c r="J89" s="15"/>
      <c r="K89" s="15"/>
      <c r="L89" s="15"/>
      <c r="M89" s="1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5"/>
      <c r="C90" s="15"/>
      <c r="D90" s="15"/>
      <c r="E90" s="15"/>
      <c r="F90" s="15"/>
      <c r="G90" s="17"/>
      <c r="H90" s="17"/>
      <c r="I90" s="150">
        <f t="shared" si="2"/>
        <v>0</v>
      </c>
      <c r="J90" s="15"/>
      <c r="K90" s="15"/>
      <c r="L90" s="15"/>
      <c r="M90" s="1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5"/>
      <c r="C91" s="15"/>
      <c r="D91" s="15"/>
      <c r="E91" s="15"/>
      <c r="F91" s="15"/>
      <c r="G91" s="17"/>
      <c r="H91" s="17"/>
      <c r="I91" s="150">
        <f t="shared" si="2"/>
        <v>0</v>
      </c>
      <c r="J91" s="15"/>
      <c r="K91" s="15"/>
      <c r="L91" s="15"/>
      <c r="M91" s="1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5"/>
      <c r="C92" s="15"/>
      <c r="D92" s="15"/>
      <c r="E92" s="15"/>
      <c r="F92" s="15"/>
      <c r="G92" s="17"/>
      <c r="H92" s="17"/>
      <c r="I92" s="150">
        <f t="shared" si="2"/>
        <v>0</v>
      </c>
      <c r="J92" s="15"/>
      <c r="K92" s="15"/>
      <c r="L92" s="15"/>
      <c r="M92" s="1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5"/>
      <c r="C93" s="15"/>
      <c r="D93" s="15"/>
      <c r="E93" s="15"/>
      <c r="F93" s="15"/>
      <c r="G93" s="17"/>
      <c r="H93" s="17"/>
      <c r="I93" s="150">
        <f t="shared" si="2"/>
        <v>0</v>
      </c>
      <c r="J93" s="15"/>
      <c r="K93" s="15"/>
      <c r="L93" s="15"/>
      <c r="M93" s="1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5"/>
      <c r="C94" s="15"/>
      <c r="D94" s="15"/>
      <c r="E94" s="15"/>
      <c r="F94" s="15"/>
      <c r="G94" s="17"/>
      <c r="H94" s="17"/>
      <c r="I94" s="150">
        <f t="shared" si="2"/>
        <v>0</v>
      </c>
      <c r="J94" s="15"/>
      <c r="K94" s="15"/>
      <c r="L94" s="15"/>
      <c r="M94" s="1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5"/>
      <c r="C95" s="15"/>
      <c r="D95" s="15"/>
      <c r="E95" s="15"/>
      <c r="F95" s="15"/>
      <c r="G95" s="17"/>
      <c r="H95" s="17"/>
      <c r="I95" s="150">
        <f t="shared" si="2"/>
        <v>0</v>
      </c>
      <c r="J95" s="15"/>
      <c r="K95" s="15"/>
      <c r="L95" s="15"/>
      <c r="M95" s="1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5"/>
      <c r="C96" s="15"/>
      <c r="D96" s="15"/>
      <c r="E96" s="15"/>
      <c r="F96" s="15"/>
      <c r="G96" s="17"/>
      <c r="H96" s="17"/>
      <c r="I96" s="150">
        <f t="shared" si="2"/>
        <v>0</v>
      </c>
      <c r="J96" s="15"/>
      <c r="K96" s="15"/>
      <c r="L96" s="15"/>
      <c r="M96" s="1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5"/>
      <c r="C97" s="15"/>
      <c r="D97" s="15"/>
      <c r="E97" s="15"/>
      <c r="F97" s="15"/>
      <c r="G97" s="17"/>
      <c r="H97" s="17"/>
      <c r="I97" s="150">
        <f t="shared" si="2"/>
        <v>0</v>
      </c>
      <c r="J97" s="15"/>
      <c r="K97" s="15"/>
      <c r="L97" s="15"/>
      <c r="M97" s="1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5"/>
      <c r="C98" s="15"/>
      <c r="D98" s="15"/>
      <c r="E98" s="15"/>
      <c r="F98" s="15"/>
      <c r="G98" s="17"/>
      <c r="H98" s="17"/>
      <c r="I98" s="150">
        <f t="shared" si="2"/>
        <v>0</v>
      </c>
      <c r="J98" s="15"/>
      <c r="K98" s="15"/>
      <c r="L98" s="15"/>
      <c r="M98" s="1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5"/>
      <c r="C99" s="15"/>
      <c r="D99" s="15"/>
      <c r="E99" s="15"/>
      <c r="F99" s="15"/>
      <c r="G99" s="17"/>
      <c r="H99" s="17"/>
      <c r="I99" s="150">
        <f t="shared" si="2"/>
        <v>0</v>
      </c>
      <c r="J99" s="15"/>
      <c r="K99" s="15"/>
      <c r="L99" s="15"/>
      <c r="M99" s="1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5"/>
      <c r="C100" s="15"/>
      <c r="D100" s="15"/>
      <c r="E100" s="15"/>
      <c r="F100" s="15"/>
      <c r="G100" s="17"/>
      <c r="H100" s="17"/>
      <c r="I100" s="150">
        <f t="shared" si="2"/>
        <v>0</v>
      </c>
      <c r="J100" s="15"/>
      <c r="K100" s="15"/>
      <c r="L100" s="15"/>
      <c r="M100" s="1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5"/>
      <c r="C101" s="15"/>
      <c r="D101" s="15"/>
      <c r="E101" s="15"/>
      <c r="F101" s="15"/>
      <c r="G101" s="17"/>
      <c r="H101" s="17"/>
      <c r="I101" s="150">
        <f t="shared" si="2"/>
        <v>0</v>
      </c>
      <c r="J101" s="15"/>
      <c r="K101" s="15"/>
      <c r="L101" s="15"/>
      <c r="M101" s="1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5"/>
      <c r="C102" s="15"/>
      <c r="D102" s="15"/>
      <c r="E102" s="15"/>
      <c r="F102" s="15"/>
      <c r="G102" s="17"/>
      <c r="H102" s="17"/>
      <c r="I102" s="150">
        <f t="shared" si="2"/>
        <v>0</v>
      </c>
      <c r="J102" s="15"/>
      <c r="K102" s="15"/>
      <c r="L102" s="15"/>
      <c r="M102" s="1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5"/>
      <c r="C103" s="15"/>
      <c r="D103" s="15"/>
      <c r="E103" s="15"/>
      <c r="F103" s="15"/>
      <c r="G103" s="17"/>
      <c r="H103" s="17"/>
      <c r="I103" s="150">
        <f t="shared" si="2"/>
        <v>0</v>
      </c>
      <c r="J103" s="15"/>
      <c r="K103" s="15"/>
      <c r="L103" s="15"/>
      <c r="M103" s="1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5"/>
      <c r="C104" s="15"/>
      <c r="D104" s="15"/>
      <c r="E104" s="15"/>
      <c r="F104" s="15"/>
      <c r="G104" s="17"/>
      <c r="H104" s="17"/>
      <c r="I104" s="150">
        <f t="shared" si="2"/>
        <v>0</v>
      </c>
      <c r="J104" s="15"/>
      <c r="K104" s="15"/>
      <c r="L104" s="15"/>
      <c r="M104" s="1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5"/>
      <c r="C105" s="15"/>
      <c r="D105" s="15"/>
      <c r="E105" s="15"/>
      <c r="F105" s="15"/>
      <c r="G105" s="17"/>
      <c r="H105" s="17"/>
      <c r="I105" s="150">
        <f t="shared" si="2"/>
        <v>0</v>
      </c>
      <c r="J105" s="15"/>
      <c r="K105" s="15"/>
      <c r="L105" s="15"/>
      <c r="M105" s="1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5"/>
      <c r="C106" s="15"/>
      <c r="D106" s="15"/>
      <c r="E106" s="15"/>
      <c r="F106" s="15"/>
      <c r="G106" s="17"/>
      <c r="H106" s="17"/>
      <c r="I106" s="150">
        <f t="shared" si="2"/>
        <v>0</v>
      </c>
      <c r="J106" s="15"/>
      <c r="K106" s="15"/>
      <c r="L106" s="15"/>
      <c r="M106" s="1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5"/>
      <c r="C107" s="15"/>
      <c r="D107" s="15"/>
      <c r="E107" s="15"/>
      <c r="F107" s="15"/>
      <c r="G107" s="17"/>
      <c r="H107" s="17"/>
      <c r="I107" s="150">
        <f t="shared" si="2"/>
        <v>0</v>
      </c>
      <c r="J107" s="15"/>
      <c r="K107" s="15"/>
      <c r="L107" s="15"/>
      <c r="M107" s="1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2"/>
      <c r="H108" s="2"/>
      <c r="I108" s="15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2"/>
      <c r="H109" s="2"/>
      <c r="I109" s="15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2"/>
      <c r="H110" s="2"/>
      <c r="I110" s="15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2"/>
      <c r="H111" s="2"/>
      <c r="I111" s="15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2"/>
      <c r="H112" s="2"/>
      <c r="I112" s="15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2"/>
      <c r="H113" s="2"/>
      <c r="I113" s="15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2"/>
      <c r="H114" s="2"/>
      <c r="I114" s="15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2"/>
      <c r="H115" s="2"/>
      <c r="I115" s="15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2"/>
      <c r="H116" s="2"/>
      <c r="I116" s="15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2"/>
      <c r="H117" s="2"/>
      <c r="I117" s="15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2"/>
      <c r="H118" s="2"/>
      <c r="I118" s="15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2"/>
      <c r="H119" s="2"/>
      <c r="I119" s="15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2"/>
      <c r="H120" s="2"/>
      <c r="I120" s="15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2"/>
      <c r="H121" s="2"/>
      <c r="I121" s="15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2"/>
      <c r="H122" s="2"/>
      <c r="I122" s="15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2"/>
      <c r="H123" s="2"/>
      <c r="I123" s="15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2"/>
      <c r="H124" s="2"/>
      <c r="I124" s="15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2"/>
      <c r="H125" s="2"/>
      <c r="I125" s="15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2"/>
      <c r="H126" s="2"/>
      <c r="I126" s="15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2"/>
      <c r="H127" s="2"/>
      <c r="I127" s="15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2"/>
      <c r="H128" s="2"/>
      <c r="I128" s="15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2"/>
      <c r="H129" s="2"/>
      <c r="I129" s="15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2"/>
      <c r="H130" s="2"/>
      <c r="I130" s="15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2"/>
      <c r="H131" s="2"/>
      <c r="I131" s="15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2"/>
      <c r="H132" s="2"/>
      <c r="I132" s="15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2"/>
      <c r="H133" s="2"/>
      <c r="I133" s="15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2"/>
      <c r="H134" s="2"/>
      <c r="I134" s="15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2"/>
      <c r="H135" s="2"/>
      <c r="I135" s="15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2"/>
      <c r="H136" s="2"/>
      <c r="I136" s="15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2"/>
      <c r="H137" s="2"/>
      <c r="I137" s="15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2"/>
      <c r="H138" s="2"/>
      <c r="I138" s="15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2"/>
      <c r="H139" s="2"/>
      <c r="I139" s="15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2"/>
      <c r="H140" s="2"/>
      <c r="I140" s="15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2"/>
      <c r="H141" s="2"/>
      <c r="I141" s="15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2"/>
      <c r="H142" s="2"/>
      <c r="I142" s="15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2"/>
      <c r="H143" s="2"/>
      <c r="I143" s="15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2"/>
      <c r="H144" s="2"/>
      <c r="I144" s="15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2"/>
      <c r="H145" s="2"/>
      <c r="I145" s="15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2"/>
      <c r="H146" s="2"/>
      <c r="I146" s="15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2"/>
      <c r="H147" s="2"/>
      <c r="I147" s="15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2"/>
      <c r="H148" s="2"/>
      <c r="I148" s="15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2"/>
      <c r="H149" s="2"/>
      <c r="I149" s="15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2"/>
      <c r="H150" s="2"/>
      <c r="I150" s="15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2"/>
      <c r="H151" s="2"/>
      <c r="I151" s="15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2"/>
      <c r="H152" s="2"/>
      <c r="I152" s="15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2"/>
      <c r="H153" s="2"/>
      <c r="I153" s="15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2"/>
      <c r="H154" s="2"/>
      <c r="I154" s="15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2"/>
      <c r="H155" s="2"/>
      <c r="I155" s="15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2"/>
      <c r="H156" s="2"/>
      <c r="I156" s="15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2"/>
      <c r="H157" s="2"/>
      <c r="I157" s="15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2"/>
      <c r="H158" s="2"/>
      <c r="I158" s="15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2"/>
      <c r="H159" s="2"/>
      <c r="I159" s="15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2"/>
      <c r="H160" s="2"/>
      <c r="I160" s="15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2"/>
      <c r="H161" s="2"/>
      <c r="I161" s="15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2"/>
      <c r="H162" s="2"/>
      <c r="I162" s="15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2"/>
      <c r="H163" s="2"/>
      <c r="I163" s="15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2"/>
      <c r="H164" s="2"/>
      <c r="I164" s="15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2"/>
      <c r="H165" s="2"/>
      <c r="I165" s="15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2"/>
      <c r="H166" s="2"/>
      <c r="I166" s="15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2"/>
      <c r="H167" s="2"/>
      <c r="I167" s="15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2"/>
      <c r="H168" s="2"/>
      <c r="I168" s="15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2"/>
      <c r="H169" s="2"/>
      <c r="I169" s="15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2"/>
      <c r="H170" s="2"/>
      <c r="I170" s="15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2"/>
      <c r="H171" s="2"/>
      <c r="I171" s="15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2"/>
      <c r="H172" s="2"/>
      <c r="I172" s="15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2"/>
      <c r="H173" s="2"/>
      <c r="I173" s="15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2"/>
      <c r="H174" s="2"/>
      <c r="I174" s="15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2"/>
      <c r="H175" s="2"/>
      <c r="I175" s="15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2"/>
      <c r="H176" s="2"/>
      <c r="I176" s="15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2"/>
      <c r="H177" s="2"/>
      <c r="I177" s="15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2"/>
      <c r="H178" s="2"/>
      <c r="I178" s="15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2"/>
      <c r="H179" s="2"/>
      <c r="I179" s="15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2"/>
      <c r="H180" s="2"/>
      <c r="I180" s="15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2"/>
      <c r="H181" s="2"/>
      <c r="I181" s="15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2"/>
      <c r="H182" s="2"/>
      <c r="I182" s="15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2"/>
      <c r="H183" s="2"/>
      <c r="I183" s="15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2"/>
      <c r="H184" s="2"/>
      <c r="I184" s="15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2"/>
      <c r="H185" s="2"/>
      <c r="I185" s="15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2"/>
      <c r="H186" s="2"/>
      <c r="I186" s="15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2"/>
      <c r="H187" s="2"/>
      <c r="I187" s="15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2"/>
      <c r="H188" s="2"/>
      <c r="I188" s="15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2"/>
      <c r="H189" s="2"/>
      <c r="I189" s="15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2"/>
      <c r="H190" s="2"/>
      <c r="I190" s="15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2"/>
      <c r="H191" s="2"/>
      <c r="I191" s="15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2"/>
      <c r="H192" s="2"/>
      <c r="I192" s="15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2"/>
      <c r="H193" s="2"/>
      <c r="I193" s="15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2"/>
      <c r="H194" s="2"/>
      <c r="I194" s="15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2"/>
      <c r="H195" s="2"/>
      <c r="I195" s="15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2"/>
      <c r="H196" s="2"/>
      <c r="I196" s="15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2"/>
      <c r="H197" s="2"/>
      <c r="I197" s="15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2"/>
      <c r="H198" s="2"/>
      <c r="I198" s="15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2"/>
      <c r="H199" s="2"/>
      <c r="I199" s="15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2"/>
      <c r="H200" s="2"/>
      <c r="I200" s="15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2"/>
      <c r="H201" s="2"/>
      <c r="I201" s="15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2"/>
      <c r="H202" s="2"/>
      <c r="I202" s="15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2"/>
      <c r="H203" s="2"/>
      <c r="I203" s="15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2"/>
      <c r="H204" s="2"/>
      <c r="I204" s="15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2"/>
      <c r="H205" s="2"/>
      <c r="I205" s="15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2"/>
      <c r="H206" s="2"/>
      <c r="I206" s="15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2"/>
      <c r="H207" s="2"/>
      <c r="I207" s="15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2"/>
      <c r="H208" s="2"/>
      <c r="I208" s="15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2"/>
      <c r="H209" s="2"/>
      <c r="I209" s="15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2"/>
      <c r="H210" s="2"/>
      <c r="I210" s="15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2"/>
      <c r="H211" s="2"/>
      <c r="I211" s="15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2"/>
      <c r="H212" s="2"/>
      <c r="I212" s="15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2"/>
      <c r="H213" s="2"/>
      <c r="I213" s="15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2"/>
      <c r="H214" s="2"/>
      <c r="I214" s="15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2"/>
      <c r="H215" s="2"/>
      <c r="I215" s="15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2"/>
      <c r="H216" s="2"/>
      <c r="I216" s="15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2"/>
      <c r="H217" s="2"/>
      <c r="I217" s="15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2"/>
      <c r="H218" s="2"/>
      <c r="I218" s="15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2"/>
      <c r="H219" s="2"/>
      <c r="I219" s="15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2"/>
      <c r="H220" s="2"/>
      <c r="I220" s="15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2"/>
      <c r="H221" s="2"/>
      <c r="I221" s="15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2"/>
      <c r="H222" s="2"/>
      <c r="I222" s="15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2"/>
      <c r="H223" s="2"/>
      <c r="I223" s="15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2"/>
      <c r="H224" s="2"/>
      <c r="I224" s="15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2"/>
      <c r="H225" s="2"/>
      <c r="I225" s="15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2"/>
      <c r="H226" s="2"/>
      <c r="I226" s="15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2"/>
      <c r="H227" s="2"/>
      <c r="I227" s="15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2"/>
      <c r="H228" s="2"/>
      <c r="I228" s="15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2"/>
      <c r="H229" s="2"/>
      <c r="I229" s="15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2"/>
      <c r="H230" s="2"/>
      <c r="I230" s="15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2"/>
      <c r="H231" s="2"/>
      <c r="I231" s="15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2"/>
      <c r="H232" s="2"/>
      <c r="I232" s="15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2"/>
      <c r="H233" s="2"/>
      <c r="I233" s="15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2"/>
      <c r="H234" s="2"/>
      <c r="I234" s="15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2"/>
      <c r="H235" s="2"/>
      <c r="I235" s="15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2"/>
      <c r="H236" s="2"/>
      <c r="I236" s="15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2"/>
      <c r="H237" s="2"/>
      <c r="I237" s="15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2"/>
      <c r="H238" s="2"/>
      <c r="I238" s="15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2"/>
      <c r="H239" s="2"/>
      <c r="I239" s="15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2"/>
      <c r="H240" s="2"/>
      <c r="I240" s="15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2"/>
      <c r="H241" s="2"/>
      <c r="I241" s="15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2"/>
      <c r="H242" s="2"/>
      <c r="I242" s="15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2"/>
      <c r="H243" s="2"/>
      <c r="I243" s="15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2"/>
      <c r="H244" s="2"/>
      <c r="I244" s="15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2"/>
      <c r="H245" s="2"/>
      <c r="I245" s="15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2"/>
      <c r="H246" s="2"/>
      <c r="I246" s="15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2"/>
      <c r="H247" s="2"/>
      <c r="I247" s="15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2"/>
      <c r="H248" s="2"/>
      <c r="I248" s="15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2"/>
      <c r="H249" s="2"/>
      <c r="I249" s="15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2"/>
      <c r="H250" s="2"/>
      <c r="I250" s="15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2"/>
      <c r="H251" s="2"/>
      <c r="I251" s="15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2"/>
      <c r="H252" s="2"/>
      <c r="I252" s="15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2"/>
      <c r="H253" s="2"/>
      <c r="I253" s="15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2"/>
      <c r="H254" s="2"/>
      <c r="I254" s="15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2"/>
      <c r="H255" s="2"/>
      <c r="I255" s="15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2"/>
      <c r="H256" s="2"/>
      <c r="I256" s="15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2"/>
      <c r="H257" s="2"/>
      <c r="I257" s="15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2"/>
      <c r="H258" s="2"/>
      <c r="I258" s="15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2"/>
      <c r="H259" s="2"/>
      <c r="I259" s="15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2"/>
      <c r="H260" s="2"/>
      <c r="I260" s="15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2"/>
      <c r="H261" s="2"/>
      <c r="I261" s="15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2"/>
      <c r="H262" s="2"/>
      <c r="I262" s="15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2"/>
      <c r="H263" s="2"/>
      <c r="I263" s="15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2"/>
      <c r="H264" s="2"/>
      <c r="I264" s="15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2"/>
      <c r="H265" s="2"/>
      <c r="I265" s="15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2"/>
      <c r="H266" s="2"/>
      <c r="I266" s="15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2"/>
      <c r="H267" s="2"/>
      <c r="I267" s="15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2"/>
      <c r="H268" s="2"/>
      <c r="I268" s="15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2"/>
      <c r="H269" s="2"/>
      <c r="I269" s="15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2"/>
      <c r="H270" s="2"/>
      <c r="I270" s="15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2"/>
      <c r="H271" s="2"/>
      <c r="I271" s="15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2"/>
      <c r="H272" s="2"/>
      <c r="I272" s="15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2"/>
      <c r="H273" s="2"/>
      <c r="I273" s="15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2"/>
      <c r="H274" s="2"/>
      <c r="I274" s="15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2"/>
      <c r="H275" s="2"/>
      <c r="I275" s="15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2"/>
      <c r="H276" s="2"/>
      <c r="I276" s="15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2"/>
      <c r="H277" s="2"/>
      <c r="I277" s="15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2"/>
      <c r="H278" s="2"/>
      <c r="I278" s="15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2"/>
      <c r="H279" s="2"/>
      <c r="I279" s="15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2"/>
      <c r="H280" s="2"/>
      <c r="I280" s="15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2"/>
      <c r="H281" s="2"/>
      <c r="I281" s="15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2"/>
      <c r="H282" s="2"/>
      <c r="I282" s="15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2"/>
      <c r="H283" s="2"/>
      <c r="I283" s="15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2"/>
      <c r="H284" s="2"/>
      <c r="I284" s="15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2"/>
      <c r="H285" s="2"/>
      <c r="I285" s="15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2"/>
      <c r="H286" s="2"/>
      <c r="I286" s="15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2"/>
      <c r="H287" s="2"/>
      <c r="I287" s="15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2"/>
      <c r="H288" s="2"/>
      <c r="I288" s="15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2"/>
      <c r="H289" s="2"/>
      <c r="I289" s="15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2"/>
      <c r="H290" s="2"/>
      <c r="I290" s="15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2"/>
      <c r="H291" s="2"/>
      <c r="I291" s="15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2"/>
      <c r="H292" s="2"/>
      <c r="I292" s="15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2"/>
      <c r="H293" s="2"/>
      <c r="I293" s="15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2"/>
      <c r="H294" s="2"/>
      <c r="I294" s="15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2"/>
      <c r="H295" s="2"/>
      <c r="I295" s="15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2"/>
      <c r="H296" s="2"/>
      <c r="I296" s="15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2"/>
      <c r="H297" s="2"/>
      <c r="I297" s="15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2"/>
      <c r="H298" s="2"/>
      <c r="I298" s="15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2"/>
      <c r="H299" s="2"/>
      <c r="I299" s="15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2"/>
      <c r="H300" s="2"/>
      <c r="I300" s="15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2"/>
      <c r="H301" s="2"/>
      <c r="I301" s="15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2"/>
      <c r="H302" s="2"/>
      <c r="I302" s="15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2"/>
      <c r="H303" s="2"/>
      <c r="I303" s="15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2"/>
      <c r="H304" s="2"/>
      <c r="I304" s="15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2"/>
      <c r="H305" s="2"/>
      <c r="I305" s="15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2"/>
      <c r="H306" s="2"/>
      <c r="I306" s="15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2"/>
      <c r="H307" s="2"/>
      <c r="I307" s="15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F308" s="154"/>
    </row>
    <row r="309" spans="1:29" ht="12.75" customHeight="1">
      <c r="F309" s="154"/>
    </row>
    <row r="310" spans="1:29" ht="12.75" customHeight="1">
      <c r="F310" s="154"/>
    </row>
    <row r="311" spans="1:29" ht="12.75" customHeight="1">
      <c r="F311" s="154"/>
    </row>
    <row r="312" spans="1:29" ht="12.75" customHeight="1">
      <c r="F312" s="154"/>
    </row>
    <row r="313" spans="1:29" ht="12.75" customHeight="1">
      <c r="F313" s="154"/>
    </row>
    <row r="314" spans="1:29" ht="12.75" customHeight="1">
      <c r="F314" s="154"/>
    </row>
    <row r="315" spans="1:29" ht="12.75" customHeight="1">
      <c r="F315" s="154"/>
    </row>
    <row r="316" spans="1:29" ht="12.75" customHeight="1">
      <c r="F316" s="154"/>
    </row>
    <row r="317" spans="1:29" ht="12.75" customHeight="1">
      <c r="F317" s="154"/>
    </row>
    <row r="318" spans="1:29" ht="12.75" customHeight="1">
      <c r="F318" s="154"/>
    </row>
    <row r="319" spans="1:29" ht="12.75" customHeight="1">
      <c r="F319" s="154"/>
    </row>
    <row r="320" spans="1:29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2:M2"/>
    <mergeCell ref="M6:M7"/>
  </mergeCells>
  <phoneticPr fontId="17" type="noConversion"/>
  <dataValidations count="2">
    <dataValidation type="list" allowBlank="1" sqref="F6:F147" xr:uid="{00000000-0002-0000-0300-000000000000}">
      <formula1>"공금카드,계좌이체,현금거래,개인카드,사비집행"</formula1>
    </dataValidation>
    <dataValidation type="list" allowBlank="1" sqref="F148:F319" xr:uid="{00000000-0002-0000-0300-000001000000}">
      <formula1>"카드결제,계좌이체,현금인출,사비집행"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예결산안</vt:lpstr>
      <vt:lpstr>태울석림제_통장거래내역</vt:lpstr>
      <vt:lpstr>카포전_통장거래내역</vt:lpstr>
      <vt:lpstr>운영비_통장거래내역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2022-09-13T06:46:38Z</dcterms:created>
  <dcterms:modified xsi:type="dcterms:W3CDTF">2022-09-13T06:46:38Z</dcterms:modified>
</cp:coreProperties>
</file>